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预算科资料\预算核销\23年数据\政府预算公开\新建文件夹\"/>
    </mc:Choice>
  </mc:AlternateContent>
  <bookViews>
    <workbookView xWindow="0" yWindow="0" windowWidth="28800" windowHeight="12540" tabRatio="930" firstSheet="23" activeTab="25"/>
  </bookViews>
  <sheets>
    <sheet name="RCG8OP" sheetId="60" state="hidden" r:id="rId1"/>
    <sheet name="封面" sheetId="52" r:id="rId2"/>
    <sheet name="GJ4VF6" sheetId="58" state="hidden" r:id="rId3"/>
    <sheet name="目录" sheetId="66" r:id="rId4"/>
    <sheet name="一般公共预算" sheetId="39" r:id="rId5"/>
    <sheet name="表一全区收入 " sheetId="55" r:id="rId6"/>
    <sheet name="表二全区支出" sheetId="2" r:id="rId7"/>
    <sheet name="表三区级收入" sheetId="68" r:id="rId8"/>
    <sheet name="表四区级支出" sheetId="67" r:id="rId9"/>
    <sheet name="表五功能明细" sheetId="53" r:id="rId10"/>
    <sheet name="表六经济明细" sheetId="54" r:id="rId11"/>
    <sheet name="表七转移支付" sheetId="69" r:id="rId12"/>
    <sheet name="表八专项转移支付" sheetId="70" r:id="rId13"/>
    <sheet name="表九一般债务" sheetId="71" r:id="rId14"/>
    <sheet name="政府性基金预算" sheetId="40" r:id="rId15"/>
    <sheet name="表十全区收入" sheetId="17" r:id="rId16"/>
    <sheet name="表十一全区支出" sheetId="19" r:id="rId17"/>
    <sheet name="表十二区级收入" sheetId="72" r:id="rId18"/>
    <sheet name="表十三区级支出" sheetId="73" r:id="rId19"/>
    <sheet name="表十四全区支出明细" sheetId="47" r:id="rId20"/>
    <sheet name="表十五转移支付" sheetId="74" r:id="rId21"/>
    <sheet name="表十六专项转移支付" sheetId="75" r:id="rId22"/>
    <sheet name="表十七专项债务" sheetId="76" r:id="rId23"/>
    <sheet name="社会保险基金预算" sheetId="79" r:id="rId24"/>
    <sheet name="表十八全区收入" sheetId="77" r:id="rId25"/>
    <sheet name="表十九全区支出" sheetId="78" r:id="rId26"/>
    <sheet name="国有资本经营预算" sheetId="63" r:id="rId27"/>
    <sheet name="表二十全区收入" sheetId="64" r:id="rId28"/>
    <sheet name="表二十一全区支出" sheetId="65" r:id="rId29"/>
    <sheet name="表二十二区级支出" sheetId="80" r:id="rId30"/>
    <sheet name="表二十三转移支付" sheetId="81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xlnm._FilterDatabase" localSheetId="9" hidden="1">表五功能明细!$A$4:$E$307</definedName>
    <definedName name="_Order1" hidden="1">255</definedName>
    <definedName name="_Order2" hidden="1">255</definedName>
    <definedName name="a">#REF!</definedName>
    <definedName name="aaaa">#REF!</definedName>
    <definedName name="bbb">#REF!</definedName>
    <definedName name="ccc">#REF!</definedName>
    <definedName name="_xlnm.Database" hidden="1">[1]PKx!$A$1:$AP$622</definedName>
    <definedName name="database2">#REF!</definedName>
    <definedName name="database3">#REF!</definedName>
    <definedName name="fg">#REF!</definedName>
    <definedName name="gxxe2003">[2]P1012001!$A$6:$E$117</definedName>
    <definedName name="gxxe20032">[3]P1012001!$A$6:$E$117</definedName>
    <definedName name="hhhh">#REF!</definedName>
    <definedName name="kkkk">#REF!</definedName>
    <definedName name="_xlnm.Print_Area" localSheetId="6">表二全区支出!$A$1:$Y$32</definedName>
    <definedName name="_xlnm.Print_Area" localSheetId="27">表二十全区收入!$A$1:$H$16</definedName>
    <definedName name="_xlnm.Print_Area" localSheetId="10">表六经济明细!$A$1:$B$50</definedName>
    <definedName name="_xlnm.Print_Area" localSheetId="19">表十四全区支出明细!$A$1:$C$35</definedName>
    <definedName name="_xlnm.Print_Area" localSheetId="16">表十一全区支出!$A$1:$I$18</definedName>
    <definedName name="_xlnm.Print_Area" localSheetId="9">表五功能明细!$A$1:$D$302</definedName>
    <definedName name="_xlnm.Print_Area" localSheetId="4">一般公共预算!$A$1:$K$8</definedName>
    <definedName name="_xlnm.Print_Area" localSheetId="14">政府性基金预算!$A$1:$K$8</definedName>
    <definedName name="Print_Area_MI">#REF!</definedName>
    <definedName name="_xlnm.Print_Titles" localSheetId="6">表二全区支出!$1:$5</definedName>
    <definedName name="_xlnm.Print_Titles" localSheetId="10">表六经济明细!$1:$5</definedName>
    <definedName name="_xlnm.Print_Titles" localSheetId="15">表十全区收入!$1:$4</definedName>
    <definedName name="_xlnm.Print_Titles" localSheetId="19">表十四全区支出明细!$1:$3</definedName>
    <definedName name="_xlnm.Print_Titles" localSheetId="16">表十一全区支出!$1:$4</definedName>
    <definedName name="_xlnm.Print_Titles" localSheetId="9">表五功能明细!$1:$4</definedName>
    <definedName name="_xlnm.Print_Titles" localSheetId="5">'表一全区收入 '!$1:$5</definedName>
    <definedName name="zhe">#REF!</definedName>
    <definedName name="啊">#REF!</definedName>
    <definedName name="大多数">[4]XL4Poppy!$A$15</definedName>
    <definedName name="大调动">#REF!</definedName>
    <definedName name="鹅eee">#REF!</definedName>
    <definedName name="饿">#REF!</definedName>
    <definedName name="飞过海">[5]XL4Poppy!$C$4</definedName>
    <definedName name="汇率">#REF!</definedName>
    <definedName name="胶">#REF!</definedName>
    <definedName name="结构">#REF!</definedName>
    <definedName name="经7">#REF!</definedName>
    <definedName name="经二7">#REF!</definedName>
    <definedName name="经二8">#REF!</definedName>
    <definedName name="经一7">#REF!</definedName>
    <definedName name="全额差额比例">'[6]C01-1'!#REF!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是">#REF!</definedName>
    <definedName name="脱钩">#REF!</definedName>
    <definedName name="位次d">[7]四月份月报!#REF!</definedName>
    <definedName name="先征后返徐2">#REF!</definedName>
    <definedName name="预备费分项目">#REF!</definedName>
    <definedName name="综合">#REF!</definedName>
    <definedName name="综核">#REF!</definedName>
    <definedName name="전">#REF!</definedName>
    <definedName name="주택사업본부">#REF!</definedName>
    <definedName name="철구사업본부">#REF!</definedName>
  </definedNames>
  <calcPr calcId="152511"/>
</workbook>
</file>

<file path=xl/calcChain.xml><?xml version="1.0" encoding="utf-8"?>
<calcChain xmlns="http://schemas.openxmlformats.org/spreadsheetml/2006/main">
  <c r="H8" i="80" l="1"/>
  <c r="F8" i="80"/>
  <c r="E8" i="80"/>
  <c r="G7" i="80"/>
  <c r="F7" i="80"/>
  <c r="D7" i="80"/>
  <c r="E7" i="80" s="1"/>
  <c r="C7" i="80"/>
  <c r="B7" i="80"/>
  <c r="B6" i="80" s="1"/>
  <c r="B13" i="80" s="1"/>
  <c r="B16" i="80" s="1"/>
  <c r="G6" i="80"/>
  <c r="G13" i="80" s="1"/>
  <c r="C6" i="80"/>
  <c r="C13" i="80" s="1"/>
  <c r="C16" i="80" s="1"/>
  <c r="B8" i="76"/>
  <c r="C9" i="76"/>
  <c r="C7" i="76"/>
  <c r="B7" i="76" s="1"/>
  <c r="B9" i="76"/>
  <c r="C6" i="76"/>
  <c r="C5" i="76"/>
  <c r="B5" i="76" s="1"/>
  <c r="B6" i="76"/>
  <c r="F17" i="73"/>
  <c r="F18" i="73" s="1"/>
  <c r="F16" i="73"/>
  <c r="E16" i="73"/>
  <c r="E17" i="73" s="1"/>
  <c r="E18" i="73" s="1"/>
  <c r="D16" i="73"/>
  <c r="G15" i="73"/>
  <c r="D15" i="73"/>
  <c r="D17" i="73" s="1"/>
  <c r="D18" i="73" s="1"/>
  <c r="C15" i="73"/>
  <c r="D14" i="73"/>
  <c r="H10" i="73"/>
  <c r="F10" i="73"/>
  <c r="H9" i="73"/>
  <c r="D9" i="73"/>
  <c r="F9" i="73" s="1"/>
  <c r="C9" i="73"/>
  <c r="C5" i="73" s="1"/>
  <c r="H7" i="73"/>
  <c r="F7" i="73"/>
  <c r="F6" i="73"/>
  <c r="E6" i="73"/>
  <c r="D6" i="73"/>
  <c r="H6" i="73" s="1"/>
  <c r="C6" i="73"/>
  <c r="J5" i="73"/>
  <c r="I5" i="73"/>
  <c r="G5" i="73"/>
  <c r="G14" i="73" s="1"/>
  <c r="G16" i="73" s="1"/>
  <c r="F5" i="73"/>
  <c r="D5" i="73"/>
  <c r="B5" i="73"/>
  <c r="B14" i="73" s="1"/>
  <c r="B16" i="73" s="1"/>
  <c r="B17" i="73" s="1"/>
  <c r="I12" i="72"/>
  <c r="G12" i="72"/>
  <c r="D12" i="72"/>
  <c r="B12" i="72"/>
  <c r="G10" i="72"/>
  <c r="D10" i="72"/>
  <c r="C10" i="72"/>
  <c r="C12" i="72" s="1"/>
  <c r="I12" i="17"/>
  <c r="B12" i="17"/>
  <c r="G10" i="17"/>
  <c r="G12" i="17" s="1"/>
  <c r="D10" i="17"/>
  <c r="D12" i="17" s="1"/>
  <c r="C10" i="17"/>
  <c r="C12" i="17" s="1"/>
  <c r="C9" i="71"/>
  <c r="C6" i="71"/>
  <c r="B5" i="71"/>
  <c r="C5" i="71"/>
  <c r="B9" i="71"/>
  <c r="B7" i="71"/>
  <c r="B6" i="71"/>
  <c r="G16" i="80" l="1"/>
  <c r="H7" i="80"/>
  <c r="D6" i="80"/>
  <c r="H6" i="80"/>
  <c r="C14" i="73"/>
  <c r="C16" i="73" s="1"/>
  <c r="C17" i="73" s="1"/>
  <c r="C18" i="73" s="1"/>
  <c r="E5" i="73"/>
  <c r="G17" i="73"/>
  <c r="G18" i="73" s="1"/>
  <c r="H5" i="73"/>
  <c r="C30" i="67"/>
  <c r="F29" i="67"/>
  <c r="E29" i="67"/>
  <c r="Y28" i="67"/>
  <c r="F28" i="67"/>
  <c r="E28" i="67"/>
  <c r="Y27" i="67"/>
  <c r="F27" i="67"/>
  <c r="E27" i="67"/>
  <c r="Y26" i="67"/>
  <c r="F26" i="67"/>
  <c r="E26" i="67"/>
  <c r="X25" i="67"/>
  <c r="Y25" i="67" s="1"/>
  <c r="E25" i="67"/>
  <c r="Y24" i="67"/>
  <c r="F24" i="67"/>
  <c r="E24" i="67"/>
  <c r="Y23" i="67"/>
  <c r="F23" i="67"/>
  <c r="E23" i="67"/>
  <c r="Y22" i="67"/>
  <c r="F22" i="67"/>
  <c r="E22" i="67"/>
  <c r="F21" i="67"/>
  <c r="Y20" i="67"/>
  <c r="F20" i="67"/>
  <c r="E20" i="67"/>
  <c r="Y19" i="67"/>
  <c r="F19" i="67"/>
  <c r="E19" i="67"/>
  <c r="Y18" i="67"/>
  <c r="F18" i="67"/>
  <c r="E18" i="67"/>
  <c r="X17" i="67"/>
  <c r="Y17" i="67" s="1"/>
  <c r="F17" i="67"/>
  <c r="E17" i="67"/>
  <c r="Y16" i="67"/>
  <c r="F16" i="67"/>
  <c r="E16" i="67"/>
  <c r="Y15" i="67"/>
  <c r="F15" i="67"/>
  <c r="E15" i="67"/>
  <c r="Y14" i="67"/>
  <c r="F14" i="67"/>
  <c r="E14" i="67"/>
  <c r="X13" i="67"/>
  <c r="Y13" i="67" s="1"/>
  <c r="F13" i="67"/>
  <c r="E13" i="67"/>
  <c r="Y12" i="67"/>
  <c r="F12" i="67"/>
  <c r="E12" i="67"/>
  <c r="Y11" i="67"/>
  <c r="F11" i="67"/>
  <c r="E11" i="67"/>
  <c r="Y10" i="67"/>
  <c r="F10" i="67"/>
  <c r="E10" i="67"/>
  <c r="Y9" i="67"/>
  <c r="F9" i="67"/>
  <c r="E9" i="67"/>
  <c r="Y8" i="67"/>
  <c r="F8" i="67"/>
  <c r="E8" i="67"/>
  <c r="X7" i="67"/>
  <c r="Y7" i="67" s="1"/>
  <c r="F7" i="67"/>
  <c r="E7" i="67"/>
  <c r="Z6" i="67"/>
  <c r="F6" i="67"/>
  <c r="D6" i="67"/>
  <c r="D30" i="67" s="1"/>
  <c r="C6" i="67"/>
  <c r="E6" i="67" s="1"/>
  <c r="B6" i="67"/>
  <c r="B30" i="67" s="1"/>
  <c r="B31" i="67" s="1"/>
  <c r="G37" i="68"/>
  <c r="G36" i="68"/>
  <c r="I33" i="68"/>
  <c r="G33" i="68"/>
  <c r="B31" i="68"/>
  <c r="B6" i="68" s="1"/>
  <c r="H30" i="68"/>
  <c r="F30" i="68"/>
  <c r="E30" i="68"/>
  <c r="H29" i="68"/>
  <c r="E29" i="68"/>
  <c r="H28" i="68"/>
  <c r="F28" i="68"/>
  <c r="E28" i="68"/>
  <c r="H27" i="68"/>
  <c r="F27" i="68"/>
  <c r="E27" i="68"/>
  <c r="H26" i="68"/>
  <c r="F26" i="68"/>
  <c r="E26" i="68"/>
  <c r="H25" i="68"/>
  <c r="F25" i="68"/>
  <c r="E25" i="68"/>
  <c r="H24" i="68"/>
  <c r="F24" i="68"/>
  <c r="E24" i="68"/>
  <c r="H23" i="68"/>
  <c r="F23" i="68"/>
  <c r="E23" i="68"/>
  <c r="I22" i="68"/>
  <c r="F22" i="68" s="1"/>
  <c r="G22" i="68"/>
  <c r="H22" i="68" s="1"/>
  <c r="E22" i="68"/>
  <c r="D22" i="68"/>
  <c r="C22" i="68"/>
  <c r="B22" i="68"/>
  <c r="I21" i="68"/>
  <c r="I6" i="68" s="1"/>
  <c r="G21" i="68"/>
  <c r="H21" i="68" s="1"/>
  <c r="E21" i="68"/>
  <c r="D21" i="68"/>
  <c r="C21" i="68"/>
  <c r="B21" i="68"/>
  <c r="H20" i="68"/>
  <c r="E20" i="68"/>
  <c r="H19" i="68"/>
  <c r="F19" i="68"/>
  <c r="E19" i="68"/>
  <c r="H18" i="68"/>
  <c r="F18" i="68"/>
  <c r="E18" i="68"/>
  <c r="H17" i="68"/>
  <c r="F17" i="68"/>
  <c r="E17" i="68"/>
  <c r="H16" i="68"/>
  <c r="F16" i="68"/>
  <c r="E16" i="68"/>
  <c r="H15" i="68"/>
  <c r="F15" i="68"/>
  <c r="E15" i="68"/>
  <c r="H14" i="68"/>
  <c r="F14" i="68"/>
  <c r="E14" i="68"/>
  <c r="H13" i="68"/>
  <c r="F13" i="68"/>
  <c r="E13" i="68"/>
  <c r="H12" i="68"/>
  <c r="F12" i="68"/>
  <c r="E12" i="68"/>
  <c r="H11" i="68"/>
  <c r="F11" i="68"/>
  <c r="E11" i="68"/>
  <c r="H10" i="68"/>
  <c r="F10" i="68"/>
  <c r="E10" i="68"/>
  <c r="H9" i="68"/>
  <c r="F9" i="68"/>
  <c r="E9" i="68"/>
  <c r="H8" i="68"/>
  <c r="F8" i="68"/>
  <c r="E8" i="68"/>
  <c r="I7" i="68"/>
  <c r="I31" i="68" s="1"/>
  <c r="I38" i="68" s="1"/>
  <c r="G7" i="68"/>
  <c r="G31" i="68" s="1"/>
  <c r="D7" i="68"/>
  <c r="F7" i="68" s="1"/>
  <c r="C7" i="68"/>
  <c r="C31" i="68" s="1"/>
  <c r="B7" i="68"/>
  <c r="G6" i="68"/>
  <c r="F6" i="80" l="1"/>
  <c r="D13" i="80"/>
  <c r="E6" i="80"/>
  <c r="X6" i="67"/>
  <c r="C6" i="68"/>
  <c r="C38" i="68"/>
  <c r="G38" i="68"/>
  <c r="H7" i="68"/>
  <c r="F21" i="68"/>
  <c r="E7" i="68"/>
  <c r="D31" i="68"/>
  <c r="B38" i="68"/>
  <c r="H15" i="65"/>
  <c r="F15" i="65"/>
  <c r="E15" i="65"/>
  <c r="H14" i="65"/>
  <c r="F14" i="65"/>
  <c r="E14" i="65"/>
  <c r="I13" i="65"/>
  <c r="G13" i="65"/>
  <c r="D13" i="65"/>
  <c r="E13" i="65" s="1"/>
  <c r="C13" i="65"/>
  <c r="B13" i="65"/>
  <c r="H12" i="65"/>
  <c r="F12" i="65"/>
  <c r="E12" i="65"/>
  <c r="I11" i="65"/>
  <c r="G11" i="65"/>
  <c r="H11" i="65" s="1"/>
  <c r="F11" i="65"/>
  <c r="D11" i="65"/>
  <c r="C11" i="65"/>
  <c r="E11" i="65" s="1"/>
  <c r="B11" i="65"/>
  <c r="F7" i="65"/>
  <c r="C7" i="65"/>
  <c r="E7" i="65" s="1"/>
  <c r="I6" i="65"/>
  <c r="F6" i="65"/>
  <c r="D6" i="65"/>
  <c r="D16" i="65" s="1"/>
  <c r="D17" i="65" s="1"/>
  <c r="B6" i="65"/>
  <c r="B16" i="65" s="1"/>
  <c r="B17" i="65" s="1"/>
  <c r="D13" i="64"/>
  <c r="F13" i="64" s="1"/>
  <c r="H8" i="64"/>
  <c r="F8" i="64"/>
  <c r="E8" i="64"/>
  <c r="G7" i="64"/>
  <c r="H7" i="64" s="1"/>
  <c r="F7" i="64"/>
  <c r="D7" i="64"/>
  <c r="C7" i="64"/>
  <c r="C6" i="64" s="1"/>
  <c r="B7" i="64"/>
  <c r="F6" i="64"/>
  <c r="D6" i="64"/>
  <c r="B6" i="64"/>
  <c r="B13" i="64" s="1"/>
  <c r="B16" i="64" s="1"/>
  <c r="B27" i="47"/>
  <c r="B26" i="47" s="1"/>
  <c r="B25" i="47"/>
  <c r="C21" i="47"/>
  <c r="C20" i="47" s="1"/>
  <c r="B21" i="47"/>
  <c r="B20" i="47" s="1"/>
  <c r="B19" i="47"/>
  <c r="B15" i="47" s="1"/>
  <c r="C15" i="47"/>
  <c r="C13" i="47"/>
  <c r="B13" i="47"/>
  <c r="B12" i="47" s="1"/>
  <c r="C12" i="47"/>
  <c r="B9" i="47"/>
  <c r="B8" i="47"/>
  <c r="B7" i="47"/>
  <c r="B6" i="47" s="1"/>
  <c r="B5" i="47" s="1"/>
  <c r="B4" i="47" s="1"/>
  <c r="B31" i="47" s="1"/>
  <c r="B33" i="47" s="1"/>
  <c r="B34" i="47" s="1"/>
  <c r="B35" i="47" s="1"/>
  <c r="C6" i="47"/>
  <c r="C5" i="47"/>
  <c r="F16" i="19"/>
  <c r="F17" i="19" s="1"/>
  <c r="F18" i="19" s="1"/>
  <c r="E16" i="19"/>
  <c r="E17" i="19" s="1"/>
  <c r="E18" i="19" s="1"/>
  <c r="H10" i="19"/>
  <c r="F10" i="19"/>
  <c r="H9" i="19"/>
  <c r="D9" i="19"/>
  <c r="F9" i="19" s="1"/>
  <c r="C9" i="19"/>
  <c r="C5" i="19" s="1"/>
  <c r="C14" i="19" s="1"/>
  <c r="C16" i="19" s="1"/>
  <c r="H7" i="19"/>
  <c r="F7" i="19"/>
  <c r="F6" i="19"/>
  <c r="D6" i="19"/>
  <c r="E6" i="19" s="1"/>
  <c r="C6" i="19"/>
  <c r="J5" i="19"/>
  <c r="I5" i="19"/>
  <c r="G5" i="19"/>
  <c r="B5" i="19"/>
  <c r="B14" i="19" s="1"/>
  <c r="B16" i="19" s="1"/>
  <c r="B17" i="19" s="1"/>
  <c r="G15" i="19"/>
  <c r="D15" i="19"/>
  <c r="C15" i="19"/>
  <c r="B49" i="54"/>
  <c r="B46" i="54"/>
  <c r="B45" i="54"/>
  <c r="B38" i="54" s="1"/>
  <c r="B36" i="54"/>
  <c r="B32" i="54"/>
  <c r="B30" i="54"/>
  <c r="B27" i="54"/>
  <c r="B23" i="54"/>
  <c r="B13" i="54"/>
  <c r="B8" i="54"/>
  <c r="B7" i="54" s="1"/>
  <c r="B6" i="54" s="1"/>
  <c r="B301" i="53"/>
  <c r="D299" i="53"/>
  <c r="B299" i="53"/>
  <c r="B298" i="53" s="1"/>
  <c r="D298" i="53"/>
  <c r="D297" i="53"/>
  <c r="B296" i="53"/>
  <c r="B295" i="53" s="1"/>
  <c r="D295" i="53"/>
  <c r="D294" i="53" s="1"/>
  <c r="D293" i="53" s="1"/>
  <c r="B292" i="53"/>
  <c r="D290" i="53"/>
  <c r="B290" i="53"/>
  <c r="B289" i="53" s="1"/>
  <c r="D287" i="53"/>
  <c r="D286" i="53" s="1"/>
  <c r="B287" i="53"/>
  <c r="B285" i="53"/>
  <c r="B284" i="53" s="1"/>
  <c r="D284" i="53"/>
  <c r="D283" i="53" s="1"/>
  <c r="B283" i="53"/>
  <c r="B282" i="53"/>
  <c r="D281" i="53"/>
  <c r="B281" i="53"/>
  <c r="D280" i="53"/>
  <c r="D279" i="53" s="1"/>
  <c r="B280" i="53"/>
  <c r="B279" i="53" s="1"/>
  <c r="B278" i="53" s="1"/>
  <c r="D277" i="53"/>
  <c r="B276" i="53"/>
  <c r="D274" i="53"/>
  <c r="B274" i="53"/>
  <c r="B273" i="53" s="1"/>
  <c r="D273" i="53"/>
  <c r="D271" i="53"/>
  <c r="B271" i="53"/>
  <c r="D270" i="53"/>
  <c r="B269" i="53"/>
  <c r="B268" i="53"/>
  <c r="D267" i="53"/>
  <c r="D266" i="53"/>
  <c r="D264" i="53" s="1"/>
  <c r="D263" i="53" s="1"/>
  <c r="B264" i="53"/>
  <c r="D261" i="53"/>
  <c r="B261" i="53"/>
  <c r="B260" i="53"/>
  <c r="D259" i="53"/>
  <c r="B258" i="53"/>
  <c r="D257" i="53"/>
  <c r="B256" i="53"/>
  <c r="D255" i="53"/>
  <c r="B254" i="53"/>
  <c r="D253" i="53"/>
  <c r="B253" i="53"/>
  <c r="B252" i="53" s="1"/>
  <c r="D249" i="53"/>
  <c r="D248" i="53" s="1"/>
  <c r="B248" i="53"/>
  <c r="B247" i="53" s="1"/>
  <c r="D244" i="53"/>
  <c r="B244" i="53"/>
  <c r="D242" i="53"/>
  <c r="D239" i="53" s="1"/>
  <c r="B242" i="53"/>
  <c r="B241" i="53"/>
  <c r="B240" i="53" s="1"/>
  <c r="D240" i="53"/>
  <c r="B238" i="53"/>
  <c r="D237" i="53"/>
  <c r="B236" i="53"/>
  <c r="B235" i="53" s="1"/>
  <c r="D234" i="53"/>
  <c r="B234" i="53"/>
  <c r="D233" i="53"/>
  <c r="B233" i="53"/>
  <c r="D232" i="53"/>
  <c r="D230" i="53"/>
  <c r="B229" i="53"/>
  <c r="D228" i="53"/>
  <c r="B227" i="53"/>
  <c r="B225" i="53"/>
  <c r="D223" i="53"/>
  <c r="B223" i="53"/>
  <c r="D221" i="53"/>
  <c r="D219" i="53"/>
  <c r="B219" i="53"/>
  <c r="B217" i="53"/>
  <c r="B215" i="53"/>
  <c r="D213" i="53"/>
  <c r="D210" i="53"/>
  <c r="B208" i="53"/>
  <c r="D207" i="53"/>
  <c r="B205" i="53"/>
  <c r="D204" i="53"/>
  <c r="D203" i="53" s="1"/>
  <c r="D202" i="53"/>
  <c r="D201" i="53" s="1"/>
  <c r="B202" i="53"/>
  <c r="B200" i="53"/>
  <c r="B199" i="53"/>
  <c r="D198" i="53"/>
  <c r="B198" i="53"/>
  <c r="B197" i="53" s="1"/>
  <c r="D196" i="53"/>
  <c r="D195" i="53"/>
  <c r="D193" i="53"/>
  <c r="B192" i="53"/>
  <c r="D191" i="53"/>
  <c r="D190" i="53"/>
  <c r="B190" i="53"/>
  <c r="D189" i="53"/>
  <c r="D188" i="53"/>
  <c r="D187" i="53" s="1"/>
  <c r="B188" i="53"/>
  <c r="D186" i="53"/>
  <c r="D185" i="53" s="1"/>
  <c r="B186" i="53"/>
  <c r="B184" i="53"/>
  <c r="D183" i="53"/>
  <c r="B182" i="53"/>
  <c r="D181" i="53"/>
  <c r="D179" i="53"/>
  <c r="D178" i="53"/>
  <c r="D176" i="53"/>
  <c r="B175" i="53"/>
  <c r="D174" i="53"/>
  <c r="D173" i="53"/>
  <c r="D172" i="53"/>
  <c r="D171" i="53"/>
  <c r="B171" i="53"/>
  <c r="D169" i="53"/>
  <c r="D167" i="53"/>
  <c r="D166" i="53" s="1"/>
  <c r="B166" i="53"/>
  <c r="D165" i="53"/>
  <c r="D164" i="53"/>
  <c r="D163" i="53"/>
  <c r="D162" i="53"/>
  <c r="D161" i="53"/>
  <c r="D159" i="53"/>
  <c r="B159" i="53"/>
  <c r="D155" i="53"/>
  <c r="B155" i="53"/>
  <c r="B151" i="53"/>
  <c r="D150" i="53"/>
  <c r="B146" i="53"/>
  <c r="D145" i="53"/>
  <c r="B140" i="53"/>
  <c r="B139" i="53" s="1"/>
  <c r="D139" i="53"/>
  <c r="B137" i="53"/>
  <c r="D136" i="53"/>
  <c r="D134" i="53"/>
  <c r="B133" i="53"/>
  <c r="D132" i="53"/>
  <c r="D129" i="53" s="1"/>
  <c r="D128" i="53" s="1"/>
  <c r="B129" i="53"/>
  <c r="B128" i="53"/>
  <c r="B127" i="53"/>
  <c r="D126" i="53"/>
  <c r="B126" i="53"/>
  <c r="D124" i="53"/>
  <c r="B124" i="53"/>
  <c r="D122" i="53"/>
  <c r="B122" i="53"/>
  <c r="D121" i="53"/>
  <c r="D120" i="53"/>
  <c r="D119" i="53"/>
  <c r="B119" i="53"/>
  <c r="B118" i="53"/>
  <c r="D116" i="53"/>
  <c r="B116" i="53"/>
  <c r="B114" i="53"/>
  <c r="D113" i="53"/>
  <c r="D111" i="53"/>
  <c r="B111" i="53"/>
  <c r="D110" i="53"/>
  <c r="D109" i="53"/>
  <c r="D108" i="53" s="1"/>
  <c r="B109" i="53"/>
  <c r="D107" i="53"/>
  <c r="D106" i="53"/>
  <c r="B106" i="53"/>
  <c r="D105" i="53"/>
  <c r="D104" i="53"/>
  <c r="D103" i="53"/>
  <c r="B100" i="53"/>
  <c r="D99" i="53"/>
  <c r="B97" i="53"/>
  <c r="B96" i="53" s="1"/>
  <c r="D93" i="53"/>
  <c r="D91" i="53" s="1"/>
  <c r="D90" i="53"/>
  <c r="D87" i="53" s="1"/>
  <c r="D86" i="53" s="1"/>
  <c r="B89" i="53"/>
  <c r="B85" i="53"/>
  <c r="B84" i="53" s="1"/>
  <c r="D82" i="53"/>
  <c r="D81" i="53" s="1"/>
  <c r="B81" i="53"/>
  <c r="B80" i="53" s="1"/>
  <c r="D79" i="53"/>
  <c r="B78" i="53"/>
  <c r="B74" i="53"/>
  <c r="D72" i="53"/>
  <c r="B72" i="53"/>
  <c r="D69" i="53"/>
  <c r="B68" i="53"/>
  <c r="D66" i="53"/>
  <c r="B66" i="53"/>
  <c r="D63" i="53"/>
  <c r="B63" i="53"/>
  <c r="D61" i="53"/>
  <c r="B60" i="53"/>
  <c r="D58" i="53"/>
  <c r="B56" i="53"/>
  <c r="D54" i="53"/>
  <c r="B53" i="53"/>
  <c r="D51" i="53"/>
  <c r="D49" i="53"/>
  <c r="B49" i="53"/>
  <c r="D47" i="53"/>
  <c r="B47" i="53"/>
  <c r="D43" i="53"/>
  <c r="B42" i="53"/>
  <c r="D40" i="53"/>
  <c r="B38" i="53"/>
  <c r="D37" i="53"/>
  <c r="D35" i="53"/>
  <c r="B35" i="53"/>
  <c r="B28" i="53"/>
  <c r="D27" i="53"/>
  <c r="B25" i="53"/>
  <c r="D24" i="53"/>
  <c r="D22" i="53"/>
  <c r="D21" i="53"/>
  <c r="B21" i="53"/>
  <c r="D18" i="53"/>
  <c r="D15" i="53" s="1"/>
  <c r="D6" i="53" s="1"/>
  <c r="B15" i="53"/>
  <c r="D11" i="53"/>
  <c r="B11" i="53"/>
  <c r="D7" i="53"/>
  <c r="B7" i="53"/>
  <c r="B6" i="53" s="1"/>
  <c r="C30" i="2"/>
  <c r="F29" i="2"/>
  <c r="E29" i="2"/>
  <c r="Y28" i="2"/>
  <c r="F28" i="2"/>
  <c r="E28" i="2"/>
  <c r="Y27" i="2"/>
  <c r="F27" i="2"/>
  <c r="E27" i="2"/>
  <c r="Y26" i="2"/>
  <c r="F26" i="2"/>
  <c r="E26" i="2"/>
  <c r="X25" i="2"/>
  <c r="Y25" i="2" s="1"/>
  <c r="E25" i="2"/>
  <c r="Y24" i="2"/>
  <c r="F24" i="2"/>
  <c r="E24" i="2"/>
  <c r="Y23" i="2"/>
  <c r="F23" i="2"/>
  <c r="E23" i="2"/>
  <c r="Y22" i="2"/>
  <c r="F22" i="2"/>
  <c r="E22" i="2"/>
  <c r="F21" i="2"/>
  <c r="Y20" i="2"/>
  <c r="F20" i="2"/>
  <c r="E20" i="2"/>
  <c r="Y19" i="2"/>
  <c r="F19" i="2"/>
  <c r="E19" i="2"/>
  <c r="Y18" i="2"/>
  <c r="F18" i="2"/>
  <c r="E18" i="2"/>
  <c r="Y17" i="2"/>
  <c r="X17" i="2"/>
  <c r="F17" i="2"/>
  <c r="E17" i="2"/>
  <c r="Y16" i="2"/>
  <c r="F16" i="2"/>
  <c r="E16" i="2"/>
  <c r="Y15" i="2"/>
  <c r="F15" i="2"/>
  <c r="E15" i="2"/>
  <c r="Y14" i="2"/>
  <c r="F14" i="2"/>
  <c r="E14" i="2"/>
  <c r="Y13" i="2"/>
  <c r="X13" i="2"/>
  <c r="F13" i="2"/>
  <c r="E13" i="2"/>
  <c r="Y12" i="2"/>
  <c r="F12" i="2"/>
  <c r="E12" i="2"/>
  <c r="Y11" i="2"/>
  <c r="F11" i="2"/>
  <c r="E11" i="2"/>
  <c r="Y10" i="2"/>
  <c r="F10" i="2"/>
  <c r="E10" i="2"/>
  <c r="Y9" i="2"/>
  <c r="F9" i="2"/>
  <c r="E9" i="2"/>
  <c r="Y8" i="2"/>
  <c r="F8" i="2"/>
  <c r="E8" i="2"/>
  <c r="Y7" i="2"/>
  <c r="X7" i="2"/>
  <c r="X6" i="2" s="1"/>
  <c r="F7" i="2"/>
  <c r="E7" i="2"/>
  <c r="Z6" i="2"/>
  <c r="F6" i="2"/>
  <c r="E6" i="2"/>
  <c r="D6" i="2"/>
  <c r="D30" i="2" s="1"/>
  <c r="C6" i="2"/>
  <c r="B6" i="2"/>
  <c r="B30" i="2" s="1"/>
  <c r="B31" i="2" s="1"/>
  <c r="G37" i="55"/>
  <c r="G36" i="55"/>
  <c r="I33" i="55"/>
  <c r="G33" i="55"/>
  <c r="G31" i="55"/>
  <c r="G38" i="55" s="1"/>
  <c r="C31" i="55"/>
  <c r="C6" i="55" s="1"/>
  <c r="H30" i="55"/>
  <c r="F30" i="55"/>
  <c r="E30" i="55"/>
  <c r="H29" i="55"/>
  <c r="E29" i="55"/>
  <c r="H28" i="55"/>
  <c r="F28" i="55"/>
  <c r="E28" i="55"/>
  <c r="H27" i="55"/>
  <c r="F27" i="55"/>
  <c r="E27" i="55"/>
  <c r="H26" i="55"/>
  <c r="F26" i="55"/>
  <c r="E26" i="55"/>
  <c r="H25" i="55"/>
  <c r="F25" i="55"/>
  <c r="E25" i="55"/>
  <c r="H24" i="55"/>
  <c r="F24" i="55"/>
  <c r="E24" i="55"/>
  <c r="H23" i="55"/>
  <c r="F23" i="55"/>
  <c r="E23" i="55"/>
  <c r="I22" i="55"/>
  <c r="G22" i="55"/>
  <c r="F22" i="55"/>
  <c r="E22" i="55"/>
  <c r="D22" i="55"/>
  <c r="H22" i="55" s="1"/>
  <c r="C22" i="55"/>
  <c r="B22" i="55"/>
  <c r="I21" i="55"/>
  <c r="I6" i="55" s="1"/>
  <c r="G21" i="55"/>
  <c r="F21" i="55"/>
  <c r="E21" i="55"/>
  <c r="D21" i="55"/>
  <c r="H21" i="55" s="1"/>
  <c r="C21" i="55"/>
  <c r="B21" i="55"/>
  <c r="B31" i="55" s="1"/>
  <c r="H20" i="55"/>
  <c r="E20" i="55"/>
  <c r="H19" i="55"/>
  <c r="F19" i="55"/>
  <c r="E19" i="55"/>
  <c r="H18" i="55"/>
  <c r="F18" i="55"/>
  <c r="E18" i="55"/>
  <c r="H17" i="55"/>
  <c r="F17" i="55"/>
  <c r="E17" i="55"/>
  <c r="H16" i="55"/>
  <c r="F16" i="55"/>
  <c r="E16" i="55"/>
  <c r="H15" i="55"/>
  <c r="F15" i="55"/>
  <c r="E15" i="55"/>
  <c r="H14" i="55"/>
  <c r="F14" i="55"/>
  <c r="E14" i="55"/>
  <c r="H13" i="55"/>
  <c r="F13" i="55"/>
  <c r="E13" i="55"/>
  <c r="H12" i="55"/>
  <c r="F12" i="55"/>
  <c r="E12" i="55"/>
  <c r="H11" i="55"/>
  <c r="F11" i="55"/>
  <c r="E11" i="55"/>
  <c r="H10" i="55"/>
  <c r="F10" i="55"/>
  <c r="E10" i="55"/>
  <c r="H9" i="55"/>
  <c r="F9" i="55"/>
  <c r="E9" i="55"/>
  <c r="H8" i="55"/>
  <c r="F8" i="55"/>
  <c r="E8" i="55"/>
  <c r="I7" i="55"/>
  <c r="I31" i="55" s="1"/>
  <c r="I38" i="55" s="1"/>
  <c r="G7" i="55"/>
  <c r="D7" i="55"/>
  <c r="F7" i="55" s="1"/>
  <c r="C7" i="55"/>
  <c r="B7" i="55"/>
  <c r="G6" i="55"/>
  <c r="D16" i="80" l="1"/>
  <c r="F13" i="80"/>
  <c r="E13" i="80"/>
  <c r="H13" i="80"/>
  <c r="C17" i="19"/>
  <c r="C18" i="19" s="1"/>
  <c r="H6" i="19"/>
  <c r="X30" i="67"/>
  <c r="Y6" i="67"/>
  <c r="X29" i="67"/>
  <c r="Y29" i="67" s="1"/>
  <c r="E31" i="68"/>
  <c r="F31" i="68"/>
  <c r="D38" i="68"/>
  <c r="D6" i="68"/>
  <c r="H31" i="68"/>
  <c r="B38" i="55"/>
  <c r="B6" i="55"/>
  <c r="C4" i="47"/>
  <c r="C31" i="47" s="1"/>
  <c r="C33" i="47" s="1"/>
  <c r="C34" i="47" s="1"/>
  <c r="C35" i="47" s="1"/>
  <c r="B5" i="53"/>
  <c r="D138" i="53"/>
  <c r="X30" i="2"/>
  <c r="Y6" i="2"/>
  <c r="X29" i="2"/>
  <c r="Y29" i="2" s="1"/>
  <c r="D98" i="53"/>
  <c r="D5" i="53" s="1"/>
  <c r="E6" i="64"/>
  <c r="C13" i="64"/>
  <c r="E7" i="64"/>
  <c r="D16" i="64"/>
  <c r="F13" i="65"/>
  <c r="H7" i="55"/>
  <c r="E7" i="55"/>
  <c r="D31" i="55"/>
  <c r="H31" i="55" s="1"/>
  <c r="G14" i="19"/>
  <c r="G16" i="19" s="1"/>
  <c r="G17" i="19" s="1"/>
  <c r="G18" i="19" s="1"/>
  <c r="H13" i="65"/>
  <c r="C38" i="55"/>
  <c r="D5" i="19"/>
  <c r="G6" i="64"/>
  <c r="C6" i="65"/>
  <c r="G6" i="65"/>
  <c r="F6" i="68" l="1"/>
  <c r="E6" i="68"/>
  <c r="H6" i="68"/>
  <c r="D14" i="19"/>
  <c r="D16" i="19" s="1"/>
  <c r="D17" i="19" s="1"/>
  <c r="D18" i="19" s="1"/>
  <c r="F5" i="19"/>
  <c r="E5" i="19"/>
  <c r="C16" i="64"/>
  <c r="E13" i="64"/>
  <c r="G13" i="64"/>
  <c r="H6" i="64"/>
  <c r="G16" i="65"/>
  <c r="G17" i="65" s="1"/>
  <c r="H6" i="65"/>
  <c r="C16" i="65"/>
  <c r="C17" i="65" s="1"/>
  <c r="E6" i="65"/>
  <c r="H5" i="19"/>
  <c r="F31" i="55"/>
  <c r="D6" i="55"/>
  <c r="E31" i="55"/>
  <c r="D38" i="55"/>
  <c r="F6" i="55" l="1"/>
  <c r="E6" i="55"/>
  <c r="H6" i="55"/>
  <c r="G16" i="64"/>
  <c r="H13" i="64"/>
</calcChain>
</file>

<file path=xl/sharedStrings.xml><?xml version="1.0" encoding="utf-8"?>
<sst xmlns="http://schemas.openxmlformats.org/spreadsheetml/2006/main" count="1382" uniqueCount="692">
  <si>
    <t>天津市河东区2022年预算执行
情况和2023年预算(草案)</t>
  </si>
  <si>
    <t>一般公共预算</t>
  </si>
  <si>
    <t>参考表样1</t>
  </si>
  <si>
    <t>单位：万元</t>
  </si>
  <si>
    <t>项           目</t>
  </si>
  <si>
    <t>2022年</t>
  </si>
  <si>
    <t>2023年</t>
  </si>
  <si>
    <t>预   算</t>
  </si>
  <si>
    <t>调整预算</t>
  </si>
  <si>
    <t>预算执行
（预计）</t>
  </si>
  <si>
    <t>执行为调
整预算％</t>
  </si>
  <si>
    <t>执行为2021
年决算％</t>
  </si>
  <si>
    <t>预算为2022
年执行％</t>
  </si>
  <si>
    <t>2021年决算</t>
  </si>
  <si>
    <t>一 般 公 共 收 入 合 计</t>
  </si>
  <si>
    <t>一、税收收入</t>
  </si>
  <si>
    <t>增值税</t>
  </si>
  <si>
    <t>企业所得税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</si>
  <si>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</si>
  <si>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</si>
  <si>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</si>
  <si>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</si>
  <si>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</si>
  <si>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</si>
  <si>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</si>
  <si>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</si>
  <si>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契税</t>
  </si>
  <si>
    <t>环保税</t>
  </si>
  <si>
    <t>二、非税收入</t>
  </si>
  <si>
    <t>专项收入</t>
  </si>
  <si>
    <t xml:space="preserve">    教育费附加收入</t>
  </si>
  <si>
    <t xml:space="preserve">    地方教育附加收入</t>
  </si>
  <si>
    <t xml:space="preserve">    残疾人就业保障金收入</t>
  </si>
  <si>
    <t>行政事业性收费收入</t>
  </si>
  <si>
    <t>罚没收入</t>
  </si>
  <si>
    <t>国有资源（资产）有偿使用收入</t>
  </si>
  <si>
    <t>捐赠收入</t>
  </si>
  <si>
    <t>其他收入</t>
  </si>
  <si>
    <t>加：市级税收返还收入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</si>
  <si>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市级转移支付收入</t>
    </r>
  </si>
  <si>
    <t xml:space="preserve">    新增一般债券转贷收入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</si>
  <si>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上</t>
    </r>
    <r>
      <rPr>
        <sz val="12"/>
        <rFont val="宋体"/>
        <family val="3"/>
        <charset val="134"/>
      </rPr>
      <t>年结余收入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</si>
  <si>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调入调出资金等</t>
    </r>
  </si>
  <si>
    <t>减：结算上解</t>
  </si>
  <si>
    <t>一 般 公 共 收 入 总 计</t>
  </si>
  <si>
    <t>参考表样2</t>
  </si>
  <si>
    <t>2017年</t>
  </si>
  <si>
    <t>项目</t>
  </si>
  <si>
    <t>预算为2016
年执行％</t>
  </si>
  <si>
    <t>2015决算</t>
  </si>
  <si>
    <t>执行为2015
年决算％</t>
  </si>
  <si>
    <t>预算为2022
年执行％ 
（按同比口径）</t>
  </si>
  <si>
    <t>一 般 公 共 支 出 合 计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</si>
  <si>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</si>
  <si>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</si>
  <si>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</si>
  <si>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</si>
  <si>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</si>
  <si>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</si>
  <si>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</si>
  <si>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</si>
  <si>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</si>
  <si>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</si>
  <si>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</si>
  <si>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</si>
  <si>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</si>
  <si>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</si>
  <si>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</si>
  <si>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</si>
  <si>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</si>
  <si>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</si>
  <si>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</si>
  <si>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</si>
  <si>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</si>
  <si>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</si>
  <si>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t>减：一般公共支出</t>
  </si>
  <si>
    <t>一 般 公 共 结 余</t>
  </si>
  <si>
    <t>结转项目资金</t>
  </si>
  <si>
    <t>2022年预算执行
（预计）</t>
  </si>
  <si>
    <t>2023年预算</t>
  </si>
  <si>
    <t>合计</t>
  </si>
  <si>
    <t xml:space="preserve">  人大事务</t>
  </si>
  <si>
    <t xml:space="preserve">    行政运行（人大事务）</t>
  </si>
  <si>
    <t xml:space="preserve">    人大会议</t>
  </si>
  <si>
    <t xml:space="preserve">    人大代表履职能力提升</t>
  </si>
  <si>
    <t xml:space="preserve">  政协事务</t>
  </si>
  <si>
    <t xml:space="preserve">    行政运行（政协事务）</t>
  </si>
  <si>
    <t xml:space="preserve">    政协会议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</si>
  <si>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</si>
  <si>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</si>
  <si>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</si>
  <si>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政务公开审批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</si>
  <si>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</si>
  <si>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</si>
  <si>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</si>
  <si>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</si>
  <si>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</si>
  <si>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</si>
  <si>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</si>
  <si>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</si>
  <si>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</si>
  <si>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专项普查活动</t>
  </si>
  <si>
    <t xml:space="preserve">    一般行政管理事务（统计信息事务）</t>
  </si>
  <si>
    <t xml:space="preserve">  财政事务</t>
  </si>
  <si>
    <t xml:space="preserve">    行政运行（财政事务）</t>
  </si>
  <si>
    <t xml:space="preserve">    一般行政管理事务</t>
  </si>
  <si>
    <t xml:space="preserve">    机关服务（财政事务）</t>
  </si>
  <si>
    <t xml:space="preserve">    财政国库业务</t>
  </si>
  <si>
    <t xml:space="preserve">    预算改革业务</t>
  </si>
  <si>
    <t xml:space="preserve">    信息化建设（财政事务）</t>
  </si>
  <si>
    <t xml:space="preserve">    事业运行（财政事务）</t>
  </si>
  <si>
    <t xml:space="preserve">    其他财政事务支出</t>
  </si>
  <si>
    <t xml:space="preserve">  审计事务</t>
  </si>
  <si>
    <t xml:space="preserve">  税收事务</t>
  </si>
  <si>
    <t xml:space="preserve">    行政运行（审计事务）</t>
  </si>
  <si>
    <t xml:space="preserve">    行政运行（税收事务）</t>
  </si>
  <si>
    <t xml:space="preserve">    信息化建设（审计事务）</t>
  </si>
  <si>
    <t xml:space="preserve">  纪检监察事务</t>
  </si>
  <si>
    <t xml:space="preserve">    行政运行（纪检监察事务）</t>
  </si>
  <si>
    <t xml:space="preserve">    一般行政管理事务（纪检监察事务）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</si>
  <si>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</si>
  <si>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</si>
  <si>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</si>
  <si>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招商引资</t>
  </si>
  <si>
    <t xml:space="preserve">    事业运行（商贸事务）</t>
  </si>
  <si>
    <t xml:space="preserve">    其他商贸事务支出</t>
  </si>
  <si>
    <t xml:space="preserve">  档案事务</t>
  </si>
  <si>
    <t xml:space="preserve">  知识产权事务</t>
  </si>
  <si>
    <t xml:space="preserve">    其他档案事务支出</t>
  </si>
  <si>
    <t xml:space="preserve">    行政运行（知识产权事务）</t>
  </si>
  <si>
    <t xml:space="preserve">  民主党派及工商联事务</t>
  </si>
  <si>
    <t xml:space="preserve">    行政运行（民主党派及工商联事务）</t>
  </si>
  <si>
    <t xml:space="preserve">    一般行政管理事务（民主党派及工商联事务）</t>
  </si>
  <si>
    <t xml:space="preserve">  群众团体事务</t>
  </si>
  <si>
    <t xml:space="preserve">    其他民主党派及工商联事务支出</t>
  </si>
  <si>
    <t xml:space="preserve">    行政运行（群众团体事务）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</si>
  <si>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</si>
  <si>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</si>
  <si>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</si>
  <si>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事业运行（党委办公厅（室）及相关机构事务）</t>
  </si>
  <si>
    <t xml:space="preserve">    其他党委办公厅（室）及相关机构事务支出</t>
  </si>
  <si>
    <t xml:space="preserve">  组织事务</t>
  </si>
  <si>
    <t xml:space="preserve">    事业运行（组织事务）</t>
  </si>
  <si>
    <t xml:space="preserve">    其他组织事务支出</t>
  </si>
  <si>
    <t xml:space="preserve">    公务员事务</t>
  </si>
  <si>
    <t xml:space="preserve">  宣传事务</t>
  </si>
  <si>
    <t xml:space="preserve">    其他宣传事务支出</t>
  </si>
  <si>
    <t xml:space="preserve">  统战事务</t>
  </si>
  <si>
    <t xml:space="preserve">    事业运行（宣传事务）</t>
  </si>
  <si>
    <t xml:space="preserve">    华侨事务</t>
  </si>
  <si>
    <t xml:space="preserve">    其他统战事务支出</t>
  </si>
  <si>
    <t xml:space="preserve">  其他共产党事务支出</t>
  </si>
  <si>
    <t xml:space="preserve">    事业运行（其他共产党事务支出）</t>
  </si>
  <si>
    <t xml:space="preserve">    其他共产党事务支出（其他共产党事务支出）</t>
  </si>
  <si>
    <t xml:space="preserve">    一般行政管理事务（其他共产党事务支出）</t>
  </si>
  <si>
    <t xml:space="preserve">  网信事务</t>
  </si>
  <si>
    <t xml:space="preserve">    事业运行（网信事务）</t>
  </si>
  <si>
    <t xml:space="preserve">    其他网信事务支出</t>
  </si>
  <si>
    <t xml:space="preserve">  市场监督管理事务</t>
  </si>
  <si>
    <t xml:space="preserve">    行政运行（市场监督管理事务）</t>
  </si>
  <si>
    <t xml:space="preserve">    药品事务</t>
  </si>
  <si>
    <t xml:space="preserve">    医疗器械事务</t>
  </si>
  <si>
    <t xml:space="preserve">    一般行政管理事务（市场监督管理事务）</t>
  </si>
  <si>
    <t xml:space="preserve">    化妆品事务</t>
  </si>
  <si>
    <t xml:space="preserve">    事业运行（市场监督管理事务）</t>
  </si>
  <si>
    <t xml:space="preserve">    食品安全监管</t>
  </si>
  <si>
    <t xml:space="preserve">  其他一般公共服务支出</t>
  </si>
  <si>
    <t xml:space="preserve">    其他一般公共服务支出</t>
  </si>
  <si>
    <t xml:space="preserve">  国防动员</t>
  </si>
  <si>
    <t xml:space="preserve">    人民防空</t>
  </si>
  <si>
    <t xml:space="preserve">    民兵</t>
  </si>
  <si>
    <t xml:space="preserve">    兵役征集</t>
  </si>
  <si>
    <t xml:space="preserve">  公安</t>
  </si>
  <si>
    <t xml:space="preserve">    行政运行（公安）</t>
  </si>
  <si>
    <t xml:space="preserve">    信息化建设（公共安全支出）</t>
  </si>
  <si>
    <t xml:space="preserve">    其他公安支出</t>
  </si>
  <si>
    <t xml:space="preserve">  司法</t>
  </si>
  <si>
    <t xml:space="preserve">    执法办案</t>
  </si>
  <si>
    <t xml:space="preserve">    行政运行（司法）</t>
  </si>
  <si>
    <t xml:space="preserve">    基层司法业务</t>
  </si>
  <si>
    <t xml:space="preserve">    普法宣传</t>
  </si>
  <si>
    <t xml:space="preserve">    公共法律服务</t>
  </si>
  <si>
    <t xml:space="preserve">    社区矫正</t>
  </si>
  <si>
    <t xml:space="preserve">    法治建设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</si>
  <si>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</si>
  <si>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</si>
  <si>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</si>
  <si>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</si>
  <si>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</si>
  <si>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</si>
  <si>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</si>
  <si>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</si>
  <si>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</si>
  <si>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</si>
  <si>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</si>
  <si>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</si>
  <si>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</si>
  <si>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</si>
  <si>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</si>
  <si>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</si>
  <si>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</si>
  <si>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</si>
  <si>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</si>
  <si>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</si>
  <si>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</si>
  <si>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 xml:space="preserve">    城市中小学校舍建设</t>
  </si>
  <si>
    <t xml:space="preserve">    城市中小学教学设施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</si>
  <si>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</si>
  <si>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</si>
  <si>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</si>
  <si>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技术研究与开发</t>
  </si>
  <si>
    <t xml:space="preserve">    其他技术研究与开发支出</t>
  </si>
  <si>
    <t xml:space="preserve">  科学技术普及</t>
  </si>
  <si>
    <t xml:space="preserve">    机构运行（科学技术普及）</t>
  </si>
  <si>
    <t xml:space="preserve">  其他科学技术支出</t>
  </si>
  <si>
    <t xml:space="preserve">    其他科学技术支出</t>
  </si>
  <si>
    <t xml:space="preserve">  文化和旅游</t>
  </si>
  <si>
    <t xml:space="preserve">    行政运行（文化）</t>
  </si>
  <si>
    <t xml:space="preserve">    图书馆</t>
  </si>
  <si>
    <t xml:space="preserve">    群众文化</t>
  </si>
  <si>
    <t xml:space="preserve">  体育</t>
  </si>
  <si>
    <t xml:space="preserve">    文化和旅游市场管理</t>
  </si>
  <si>
    <t xml:space="preserve">    行政运行（体育）</t>
  </si>
  <si>
    <t xml:space="preserve">    体育场馆</t>
  </si>
  <si>
    <t xml:space="preserve">    群众体育</t>
  </si>
  <si>
    <t xml:space="preserve">  其他文化旅游体育与传媒支出</t>
  </si>
  <si>
    <t xml:space="preserve">    其他文化旅游体育与传媒支出</t>
  </si>
  <si>
    <t xml:space="preserve">  人力资源和社会保障管理事务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</si>
  <si>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</si>
  <si>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</si>
  <si>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劳动保障监察</t>
  </si>
  <si>
    <t xml:space="preserve">    公共就业服务和职业技能鉴定机构</t>
  </si>
  <si>
    <t xml:space="preserve">    劳动人事争议调解仲裁</t>
  </si>
  <si>
    <t xml:space="preserve">  民政管理事务</t>
  </si>
  <si>
    <t xml:space="preserve">    行政运行（民政管理事务）</t>
  </si>
  <si>
    <t xml:space="preserve">    社会组织管理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</si>
  <si>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</si>
  <si>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</si>
  <si>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</si>
  <si>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行政事业单位离退休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</si>
  <si>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</si>
  <si>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</si>
  <si>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</si>
  <si>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</si>
  <si>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就业补助</t>
  </si>
  <si>
    <t xml:space="preserve">    就业创业服务补贴</t>
  </si>
  <si>
    <t xml:space="preserve">    公益性岗位补贴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</si>
  <si>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</si>
  <si>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</si>
  <si>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</si>
  <si>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</si>
  <si>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</si>
  <si>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</si>
  <si>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</si>
  <si>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</si>
  <si>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</si>
  <si>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</si>
  <si>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</si>
  <si>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军队移交政府离退休人员安置</t>
  </si>
  <si>
    <t xml:space="preserve">    军队移交政府离退休干部管理机构</t>
  </si>
  <si>
    <t xml:space="preserve">    军队转业干部安置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</si>
  <si>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</si>
  <si>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</si>
  <si>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</si>
  <si>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</si>
  <si>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养老服务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</si>
  <si>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</si>
  <si>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</si>
  <si>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</si>
  <si>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</si>
  <si>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</si>
  <si>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</si>
  <si>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</si>
  <si>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最低生活保障</t>
  </si>
  <si>
    <t xml:space="preserve">    城市最低生活保障金支出</t>
  </si>
  <si>
    <t xml:space="preserve">  红十字事业</t>
  </si>
  <si>
    <t xml:space="preserve">  临时救助</t>
  </si>
  <si>
    <t xml:space="preserve">    其他红十字事业支出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</si>
  <si>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</si>
  <si>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</si>
  <si>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</si>
  <si>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</si>
  <si>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</si>
  <si>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</si>
  <si>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</si>
  <si>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</si>
  <si>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行政运行（退役军人管理事务）</t>
  </si>
  <si>
    <t xml:space="preserve">    拥军优属</t>
  </si>
  <si>
    <t xml:space="preserve">    财政对企业职工基本养老保险基金的补助</t>
  </si>
  <si>
    <t xml:space="preserve">    事业运行（退役军人管理事务）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</si>
  <si>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</si>
  <si>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</si>
  <si>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</si>
  <si>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 xml:space="preserve">  卫生健康管理事务</t>
  </si>
  <si>
    <t xml:space="preserve">    行政运行（卫生健康管理事务）</t>
  </si>
  <si>
    <t xml:space="preserve">  公立医院</t>
  </si>
  <si>
    <t xml:space="preserve">    综合医院</t>
  </si>
  <si>
    <t xml:space="preserve">    中医（民族）医院</t>
  </si>
  <si>
    <t xml:space="preserve">  基层医疗卫生机构</t>
  </si>
  <si>
    <t xml:space="preserve">    城市社区卫生机构</t>
  </si>
  <si>
    <t xml:space="preserve">    其他卫生健康管理事务支出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</si>
  <si>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</si>
  <si>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</si>
  <si>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</si>
  <si>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</si>
  <si>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</si>
  <si>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</si>
  <si>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</si>
  <si>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</si>
  <si>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中医药</t>
  </si>
  <si>
    <t xml:space="preserve">    中医（民族医）药专项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</si>
  <si>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</si>
  <si>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</si>
  <si>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</si>
  <si>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</si>
  <si>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</si>
  <si>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</si>
  <si>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</si>
  <si>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</si>
  <si>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</si>
  <si>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</si>
  <si>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</si>
  <si>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其他行政事业单位医疗支出</t>
  </si>
  <si>
    <t xml:space="preserve">    优抚对象医疗补助</t>
  </si>
  <si>
    <t xml:space="preserve">  医疗保障管理事务</t>
  </si>
  <si>
    <t xml:space="preserve">    行政运行（医疗保障管理事务）</t>
  </si>
  <si>
    <t xml:space="preserve">    一般行政管理事务（医疗保障管理事务）</t>
  </si>
  <si>
    <t xml:space="preserve">    医疗保障政策管理</t>
  </si>
  <si>
    <t xml:space="preserve">  其他卫生健康支出</t>
  </si>
  <si>
    <t xml:space="preserve">    其他卫生健康支出</t>
  </si>
  <si>
    <t xml:space="preserve">  环境保护管理事务</t>
  </si>
  <si>
    <t xml:space="preserve">    行政运行（环境保护管理事务）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</si>
  <si>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</si>
  <si>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</si>
  <si>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</si>
  <si>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</si>
  <si>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能源节约利用</t>
  </si>
  <si>
    <t xml:space="preserve">    能源节约利用</t>
  </si>
  <si>
    <t xml:space="preserve">  污染减排</t>
  </si>
  <si>
    <t xml:space="preserve">    减排专项支出</t>
  </si>
  <si>
    <t xml:space="preserve">    其他污染减排支出</t>
  </si>
  <si>
    <t xml:space="preserve">    水体</t>
  </si>
  <si>
    <t xml:space="preserve">    土壤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</si>
  <si>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</si>
  <si>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</si>
  <si>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</si>
  <si>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</si>
  <si>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</si>
  <si>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</si>
  <si>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</si>
  <si>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</si>
  <si>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</si>
  <si>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</si>
  <si>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 xml:space="preserve">  其他城乡社区支出</t>
  </si>
  <si>
    <t xml:space="preserve">    其他城乡社区支出</t>
  </si>
  <si>
    <t xml:space="preserve">  国有土地收益基金安排的支出</t>
  </si>
  <si>
    <t xml:space="preserve">    其他国有土地收益基金支出</t>
  </si>
  <si>
    <t xml:space="preserve">  国有资产监管</t>
  </si>
  <si>
    <t xml:space="preserve">    行政运行（国有资产监管）</t>
  </si>
  <si>
    <t xml:space="preserve">    其他国有资产监管支出</t>
  </si>
  <si>
    <t xml:space="preserve">  支持中小企业发展和管理支出</t>
  </si>
  <si>
    <t xml:space="preserve">    行政运行（支持中小企业发展和管理支出）</t>
  </si>
  <si>
    <t xml:space="preserve">    中小企业发展专项</t>
  </si>
  <si>
    <t xml:space="preserve">    其他支持中小企业发展和管理支出</t>
  </si>
  <si>
    <t xml:space="preserve">  商业流通事务</t>
  </si>
  <si>
    <t xml:space="preserve">    其他商业流通事务支出</t>
  </si>
  <si>
    <t xml:space="preserve">  其他商业服务业等支出</t>
  </si>
  <si>
    <t xml:space="preserve">    其他商业服务业等支出</t>
  </si>
  <si>
    <t xml:space="preserve">  金融部门行政支出</t>
  </si>
  <si>
    <t xml:space="preserve">    行政运行（金融部门行政支出）</t>
  </si>
  <si>
    <t xml:space="preserve">    金融部门其他行政支出</t>
  </si>
  <si>
    <t xml:space="preserve">  其他支出（援助其他地区支出）</t>
  </si>
  <si>
    <t xml:space="preserve">  保障性安居工程支出</t>
  </si>
  <si>
    <t xml:space="preserve">    公共租赁住房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</si>
  <si>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</si>
  <si>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</si>
  <si>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</si>
  <si>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粮油物资事务</t>
  </si>
  <si>
    <t xml:space="preserve">    粮食风险基金</t>
  </si>
  <si>
    <t xml:space="preserve">  粮油储备</t>
  </si>
  <si>
    <t xml:space="preserve">  应急管理事务</t>
  </si>
  <si>
    <t xml:space="preserve">    其他粮油储备支出</t>
  </si>
  <si>
    <t xml:space="preserve">    行政运行（应急管理事务）</t>
  </si>
  <si>
    <t xml:space="preserve">    灾害风险防治</t>
  </si>
  <si>
    <t xml:space="preserve">  消防救援事务</t>
  </si>
  <si>
    <t xml:space="preserve">    行政运行（消防救援事务）</t>
  </si>
  <si>
    <t xml:space="preserve">  年初预留</t>
  </si>
  <si>
    <t xml:space="preserve">    年初预留</t>
  </si>
  <si>
    <t xml:space="preserve">  其他支出</t>
  </si>
  <si>
    <t xml:space="preserve">    其他支出</t>
  </si>
  <si>
    <t xml:space="preserve">  地方政府一般债务付息支出</t>
  </si>
  <si>
    <t xml:space="preserve">    地方政府一般债券付息支出</t>
  </si>
  <si>
    <t xml:space="preserve">  地方政府一般债务发行费用支出</t>
  </si>
  <si>
    <t>预算</t>
  </si>
  <si>
    <t>基本支出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</si>
  <si>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</si>
  <si>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</si>
  <si>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</si>
  <si>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</si>
  <si>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</si>
  <si>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</si>
  <si>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</si>
  <si>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</si>
  <si>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</si>
  <si>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</si>
  <si>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</si>
  <si>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因公出国（境）费用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</si>
  <si>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</si>
  <si>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</si>
  <si>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</si>
  <si>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机关资本性支出（一)</t>
  </si>
  <si>
    <t xml:space="preserve">    房屋建筑物构建</t>
  </si>
  <si>
    <t xml:space="preserve">    公务用车购置</t>
  </si>
  <si>
    <t xml:space="preserve">    设备购置</t>
  </si>
  <si>
    <t xml:space="preserve">  对事业单位经常性补助</t>
  </si>
  <si>
    <t xml:space="preserve">    工资福利支出</t>
  </si>
  <si>
    <t xml:space="preserve">    商品和服务支出</t>
  </si>
  <si>
    <t xml:space="preserve">  对事业单位资本性补助</t>
  </si>
  <si>
    <t xml:space="preserve">    资本性支出（一）</t>
  </si>
  <si>
    <t xml:space="preserve">  对个人和家庭的补助</t>
  </si>
  <si>
    <t xml:space="preserve">    社会福利和救助</t>
  </si>
  <si>
    <t xml:space="preserve">    离退休费</t>
  </si>
  <si>
    <t xml:space="preserve">    其他对个人和家庭的补助</t>
  </si>
  <si>
    <t xml:space="preserve">  预备费及预留</t>
  </si>
  <si>
    <t xml:space="preserve">    预留</t>
  </si>
  <si>
    <t>项目支出</t>
  </si>
  <si>
    <t xml:space="preserve">  机关资本性支出（一）</t>
  </si>
  <si>
    <t xml:space="preserve">  机关资本性支出（二）</t>
  </si>
  <si>
    <t xml:space="preserve">  对企业补助</t>
  </si>
  <si>
    <t xml:space="preserve">  对个人和家庭的补助 </t>
  </si>
  <si>
    <t xml:space="preserve">  对社会保障基金补助</t>
  </si>
  <si>
    <t xml:space="preserve">  债务利息及费用支出</t>
  </si>
  <si>
    <t>政府性基金预算</t>
  </si>
  <si>
    <t>2020决算</t>
  </si>
  <si>
    <t>政 府 性 基 金 收 入 合 计</t>
  </si>
  <si>
    <t xml:space="preserve">  加：市级转移支付收入</t>
  </si>
  <si>
    <t xml:space="preserve">      专项债务转贷收入</t>
  </si>
  <si>
    <t xml:space="preserve">      专项债务转贷收入（再融资）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</si>
  <si>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上年结余收入</t>
    </r>
  </si>
  <si>
    <t xml:space="preserve">      调入资金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</si>
  <si>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减：结算上解</t>
    </r>
  </si>
  <si>
    <t>政 府 性 基 金 收 入 总 计</t>
  </si>
  <si>
    <t>预算执行（预计）</t>
  </si>
  <si>
    <t>2020年决算</t>
  </si>
  <si>
    <t>政 府 性 基 金 支 出 合 计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</si>
  <si>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城乡社区支出</t>
    </r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</si>
  <si>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债务还本支出</t>
    </r>
  </si>
  <si>
    <t xml:space="preserve">  债务付息支出</t>
  </si>
  <si>
    <t xml:space="preserve">  债务发行费用支出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</si>
  <si>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</t>
    </r>
    <r>
      <rPr>
        <sz val="12"/>
        <rFont val="宋体"/>
        <family val="3"/>
        <charset val="134"/>
      </rPr>
      <t>抗疫特别国债安排的支出</t>
    </r>
  </si>
  <si>
    <t>加：专项债务还本支出</t>
  </si>
  <si>
    <t xml:space="preserve">    再融资专项债务还本支出</t>
  </si>
  <si>
    <t>政 府 性 基 金 支 出 总 计</t>
  </si>
  <si>
    <t>减：政府性基金支出</t>
  </si>
  <si>
    <t>政 府 性 基 金 结 余</t>
  </si>
  <si>
    <t>结 转 项 目 资 金</t>
  </si>
  <si>
    <t>2022年预算执行（预计）</t>
  </si>
  <si>
    <t>　　城乡社区支出</t>
  </si>
  <si>
    <t>　　　　国有土地使用权出让收入安排的支出</t>
  </si>
  <si>
    <t>　　　　　征地和拆迁补偿支出</t>
  </si>
  <si>
    <t>　　　　城市基础设施配套费安排的支出</t>
  </si>
  <si>
    <t>　　　　　城市公共设施</t>
  </si>
  <si>
    <t>　　　　　城市环境卫生</t>
  </si>
  <si>
    <t>　　　　　其他城市基础设施配套费安排的支出</t>
  </si>
  <si>
    <t>　　其他支出</t>
  </si>
  <si>
    <t>　　　　其他政府性基金及对应专项债务收入安排的支出</t>
  </si>
  <si>
    <t>　　　　　其他地方自行试点项目收益专项债务收入安排的支出</t>
  </si>
  <si>
    <t>　　　　彩票公益金安排的支出</t>
  </si>
  <si>
    <t>　　　　　用于社会福利的彩票公益金支出</t>
  </si>
  <si>
    <t>　　　　　用于体育事业的彩票公益金支出</t>
  </si>
  <si>
    <t>　　　　　用于残疾人事业的彩票公益金支出</t>
  </si>
  <si>
    <t>　　　　　用于其他社会公益事业的彩票公益金支出</t>
  </si>
  <si>
    <t>　　债务付息支出</t>
  </si>
  <si>
    <t>　　　　地方政府专项债务付息支出</t>
  </si>
  <si>
    <t>　　　　　国有土地使用权出让金债务付息支出</t>
  </si>
  <si>
    <t>　　　　　土地储备专项债务付息支出</t>
  </si>
  <si>
    <t>　　　　　棚户区改造专项债券付息支出</t>
  </si>
  <si>
    <t>　　　　　其他政府性基金债务付息支出</t>
  </si>
  <si>
    <t>　　债务发行费用支出</t>
  </si>
  <si>
    <t>　　　　地方政府专项债务发行费用支出</t>
  </si>
  <si>
    <t>　　　　　其他政府性基金债务发行费用支出</t>
  </si>
  <si>
    <t>国有资本经营预算</t>
  </si>
  <si>
    <t>　国有资本经营收入合计</t>
  </si>
  <si>
    <t>一、利润收入</t>
  </si>
  <si>
    <t xml:space="preserve">   其他国有资本经营预算企业利润收入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</si>
  <si>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</si>
  <si>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</si>
  <si>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</si>
  <si>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</si>
  <si>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上年结余收入</t>
  </si>
  <si>
    <t>　国有资本经营收入总计</t>
  </si>
  <si>
    <t>　国有资本经营支出合计</t>
  </si>
  <si>
    <t xml:space="preserve">　　一、解决历史遗留问题及改革成本支出  </t>
  </si>
  <si>
    <t xml:space="preserve">　　二、国有企业资本金注入 </t>
  </si>
  <si>
    <t>　　三、国有企业政策性补贴</t>
  </si>
  <si>
    <t>　　四、金融国有资本经营预算支出</t>
  </si>
  <si>
    <t>　　五、其他国有资本经营预算支出</t>
  </si>
  <si>
    <t>　　　　其他国有资本经营预算支出</t>
  </si>
  <si>
    <t>　　六、转移性支出</t>
  </si>
  <si>
    <t>　　　　国有资本经营预算调出资金</t>
  </si>
  <si>
    <t>　　减：国有资本经营支出</t>
  </si>
  <si>
    <t>　国有资本经营结余</t>
  </si>
  <si>
    <t>金         额</t>
  </si>
  <si>
    <t>政府债券</t>
  </si>
  <si>
    <t>国有企事业单位债务等</t>
  </si>
  <si>
    <t xml:space="preserve"> </t>
  </si>
  <si>
    <t>其他税收收入</t>
    <phoneticPr fontId="40" type="noConversion"/>
  </si>
  <si>
    <t>政府预算草案报表目录</t>
  </si>
  <si>
    <t>表号</t>
  </si>
  <si>
    <t>名称</t>
  </si>
  <si>
    <t>备注</t>
  </si>
  <si>
    <t>表一</t>
  </si>
  <si>
    <t>表二</t>
  </si>
  <si>
    <t>表三</t>
  </si>
  <si>
    <t>表四</t>
  </si>
  <si>
    <t>表五</t>
  </si>
  <si>
    <t>表六</t>
  </si>
  <si>
    <t>表七</t>
  </si>
  <si>
    <t>表八</t>
  </si>
  <si>
    <t>表九</t>
  </si>
  <si>
    <t>表十</t>
  </si>
  <si>
    <t>表十一</t>
  </si>
  <si>
    <t>表十二</t>
  </si>
  <si>
    <t>表十三</t>
  </si>
  <si>
    <t>表十四</t>
  </si>
  <si>
    <t>表十五</t>
  </si>
  <si>
    <t>表十六</t>
  </si>
  <si>
    <t>表十七</t>
  </si>
  <si>
    <t>表十八</t>
  </si>
  <si>
    <t>社会保险基金预算</t>
  </si>
  <si>
    <t>表十九</t>
  </si>
  <si>
    <t>表二十</t>
  </si>
  <si>
    <t>表二十一</t>
  </si>
  <si>
    <t>表二十二</t>
  </si>
  <si>
    <t>表二十三</t>
  </si>
  <si>
    <t>河东区全区2022年一般公共收入预算执行情况和2023年收入预算表</t>
    <phoneticPr fontId="40" type="noConversion"/>
  </si>
  <si>
    <t>河东区全区2022年一般公共支出预算执行情况和2023年支出预算表</t>
  </si>
  <si>
    <t>河东区全区2022年一般公共支出预算执行情况和2023年支出预算表</t>
    <phoneticPr fontId="40" type="noConversion"/>
  </si>
  <si>
    <t>河东区区级2022年一般公共收入预算执行情况和2023年收入预算表</t>
    <phoneticPr fontId="40" type="noConversion"/>
  </si>
  <si>
    <t>河东区区级2022年一般公共支出预算执行情况和2023年支出预算表</t>
    <phoneticPr fontId="40" type="noConversion"/>
  </si>
  <si>
    <t>河东区区级2022年一般公共收入预算执行情况和2023年收入预算表</t>
    <phoneticPr fontId="40" type="noConversion"/>
  </si>
  <si>
    <t>河东区区级2022年一般公共支出预算执行情况和2023年支出预算功能分类明细表</t>
    <phoneticPr fontId="40" type="noConversion"/>
  </si>
  <si>
    <t>河东区区级2022年一般公共支出预算执行情况和2023年支出预算功能分类明细表</t>
    <phoneticPr fontId="40" type="noConversion"/>
  </si>
  <si>
    <t>表一</t>
    <phoneticPr fontId="40" type="noConversion"/>
  </si>
  <si>
    <t>表二</t>
    <phoneticPr fontId="40" type="noConversion"/>
  </si>
  <si>
    <t>表三</t>
    <phoneticPr fontId="40" type="noConversion"/>
  </si>
  <si>
    <t>表四</t>
    <phoneticPr fontId="40" type="noConversion"/>
  </si>
  <si>
    <t>表五</t>
    <phoneticPr fontId="40" type="noConversion"/>
  </si>
  <si>
    <t>表六</t>
    <phoneticPr fontId="40" type="noConversion"/>
  </si>
  <si>
    <t>河东区区级2023年基本支出和项目支出预算政府经济分类明细表</t>
    <phoneticPr fontId="40" type="noConversion"/>
  </si>
  <si>
    <t>河东区区级2023年基本支出和项目支出预算政府经济分类明细表</t>
    <phoneticPr fontId="40" type="noConversion"/>
  </si>
  <si>
    <t>表七</t>
    <phoneticPr fontId="40" type="noConversion"/>
  </si>
  <si>
    <t>预算执行</t>
  </si>
  <si>
    <t>预算为2020
年执行％</t>
  </si>
  <si>
    <t>区对街/乡/镇税收返还和转移支付合计</t>
  </si>
  <si>
    <t>一、区对街/乡/镇转移支付</t>
  </si>
  <si>
    <t>（一）一般性转移支付</t>
  </si>
  <si>
    <t>教育一般性转移支付支出</t>
  </si>
  <si>
    <t>社会保障和就业一般性转移支付支出</t>
  </si>
  <si>
    <t>……</t>
  </si>
  <si>
    <t>（二）专项转移支付</t>
  </si>
  <si>
    <t>教育</t>
  </si>
  <si>
    <t>城乡社区</t>
  </si>
  <si>
    <t>农林水</t>
  </si>
  <si>
    <t>二、区对街/乡/镇税收返还</t>
  </si>
  <si>
    <t>增值税税收返还支出</t>
  </si>
  <si>
    <t>说明：目前我区没有设立下级财政，因此没有对下级财政的一般公共预算税收返还和转移支付。</t>
  </si>
  <si>
    <t>2022年河东区对街/乡/镇税收返还和一般公共预算转移支付预算执行情况和2023年预算表</t>
    <phoneticPr fontId="40" type="noConversion"/>
  </si>
  <si>
    <t>2022年</t>
    <phoneticPr fontId="40" type="noConversion"/>
  </si>
  <si>
    <t>2023年</t>
    <phoneticPr fontId="40" type="noConversion"/>
  </si>
  <si>
    <r>
      <t>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年河东区对街/乡/镇税收返还和一般公共预算转移支付预算执行情况和202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年预算表</t>
    </r>
    <phoneticPr fontId="40" type="noConversion"/>
  </si>
  <si>
    <t>项目名称</t>
  </si>
  <si>
    <t>科目代码</t>
  </si>
  <si>
    <t>科目名称</t>
  </si>
  <si>
    <t>金额</t>
  </si>
  <si>
    <t>一 、一般性转移支付</t>
  </si>
  <si>
    <t>城乡低保和临时救助</t>
  </si>
  <si>
    <t>208</t>
  </si>
  <si>
    <t>社会保障和就业</t>
  </si>
  <si>
    <t>…</t>
  </si>
  <si>
    <t>二、专项转移支付</t>
  </si>
  <si>
    <t>义务教育经费保障机制补助资金</t>
  </si>
  <si>
    <t>2050202</t>
  </si>
  <si>
    <t>小学教育</t>
  </si>
  <si>
    <t>说明：目前我区没有设立下级财政，因此没有对下级财政的一般公共预算转移支付。</t>
  </si>
  <si>
    <t>表八</t>
    <phoneticPr fontId="40" type="noConversion"/>
  </si>
  <si>
    <t>河东区对街/乡/镇2023年转移支付预算表</t>
    <phoneticPr fontId="40" type="noConversion"/>
  </si>
  <si>
    <t>河东区2022年政府一般债务情况表</t>
    <phoneticPr fontId="40" type="noConversion"/>
  </si>
  <si>
    <r>
      <t>一、20</t>
    </r>
    <r>
      <rPr>
        <sz val="12"/>
        <rFont val="宋体"/>
        <family val="3"/>
        <charset val="134"/>
      </rPr>
      <t>21</t>
    </r>
    <r>
      <rPr>
        <sz val="12"/>
        <rFont val="宋体"/>
        <family val="3"/>
        <charset val="134"/>
      </rPr>
      <t>年末政府一般债务余额</t>
    </r>
    <phoneticPr fontId="40" type="noConversion"/>
  </si>
  <si>
    <r>
      <t>二、202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年末政府一般债务余额限额</t>
    </r>
    <phoneticPr fontId="40" type="noConversion"/>
  </si>
  <si>
    <r>
      <t>三、202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年政府一般债务举借额</t>
    </r>
    <phoneticPr fontId="40" type="noConversion"/>
  </si>
  <si>
    <r>
      <t>四、202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年政府一般债务还本额</t>
    </r>
    <phoneticPr fontId="40" type="noConversion"/>
  </si>
  <si>
    <r>
      <t>五、202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年末政府一般债务余额</t>
    </r>
    <phoneticPr fontId="40" type="noConversion"/>
  </si>
  <si>
    <t>表九</t>
    <phoneticPr fontId="40" type="noConversion"/>
  </si>
  <si>
    <r>
      <t>河东区202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年政府一般债务情况表</t>
    </r>
    <phoneticPr fontId="40" type="noConversion"/>
  </si>
  <si>
    <t>表十</t>
    <phoneticPr fontId="40" type="noConversion"/>
  </si>
  <si>
    <t>河东区全区2022年政府性基金收入预算执行情况和2023年收入预算表</t>
    <phoneticPr fontId="40" type="noConversion"/>
  </si>
  <si>
    <t>表十一</t>
    <phoneticPr fontId="40" type="noConversion"/>
  </si>
  <si>
    <t>河东区全区2022年政府性基金支出预算执行情况和2023年支出预算表</t>
    <phoneticPr fontId="40" type="noConversion"/>
  </si>
  <si>
    <t>河东区区级2022年政府性基金收入预算执行情况和2023年收入预算表</t>
    <phoneticPr fontId="40" type="noConversion"/>
  </si>
  <si>
    <t>河东区区级2022年政府性基金支出预算执行情况和2023年支出预算表</t>
    <phoneticPr fontId="40" type="noConversion"/>
  </si>
  <si>
    <t>表十二</t>
    <phoneticPr fontId="40" type="noConversion"/>
  </si>
  <si>
    <t>表十三</t>
    <phoneticPr fontId="40" type="noConversion"/>
  </si>
  <si>
    <r>
      <t>河东区全区202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年政府性基金收入预算执行情况和202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年收入预算表</t>
    </r>
    <phoneticPr fontId="40" type="noConversion"/>
  </si>
  <si>
    <r>
      <t>河东区全区202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年政府性基金支出预算执行情况和202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年支出预算表</t>
    </r>
    <phoneticPr fontId="40" type="noConversion"/>
  </si>
  <si>
    <r>
      <t>河东区区级202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年政府性基金收入预算执行情况和202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年收入预算表</t>
    </r>
    <phoneticPr fontId="40" type="noConversion"/>
  </si>
  <si>
    <r>
      <t>河东区区级202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年政府性基金支出预算执行情况和202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年支出预算表</t>
    </r>
    <phoneticPr fontId="40" type="noConversion"/>
  </si>
  <si>
    <r>
      <t>河东区202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年政府性基金支出预算执行情况和202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年支出预算明细表</t>
    </r>
    <phoneticPr fontId="40" type="noConversion"/>
  </si>
  <si>
    <t>表十四</t>
    <phoneticPr fontId="40" type="noConversion"/>
  </si>
  <si>
    <t>河东区2022年政府性基金支出预算执行情况和2023年支出预算明细表</t>
    <phoneticPr fontId="40" type="noConversion"/>
  </si>
  <si>
    <t>执行为调整预算％</t>
  </si>
  <si>
    <t>区对街/乡/镇转移支付合计</t>
  </si>
  <si>
    <t>一、一般性转移支付</t>
  </si>
  <si>
    <t xml:space="preserve">    体制性转移支付支出</t>
  </si>
  <si>
    <t xml:space="preserve">    城乡社区支出</t>
  </si>
  <si>
    <t xml:space="preserve">    商业服务业等支出</t>
  </si>
  <si>
    <t xml:space="preserve">    其中：彩票公益金安排的支出</t>
  </si>
  <si>
    <t>说明：目前我区没有设立下级财政，因此没有对下级财政的政府性基金预算转移支付。</t>
  </si>
  <si>
    <t>表十五</t>
    <phoneticPr fontId="40" type="noConversion"/>
  </si>
  <si>
    <t xml:space="preserve">  养老机构运营补贴</t>
  </si>
  <si>
    <t>用于社会福利的彩票公益金支出</t>
  </si>
  <si>
    <t>表十六</t>
    <phoneticPr fontId="40" type="noConversion"/>
  </si>
  <si>
    <t>2022年河东区对街/乡/镇政府性基金转移支付预算执行情况和2023年预算表</t>
    <phoneticPr fontId="40" type="noConversion"/>
  </si>
  <si>
    <t>街/乡/镇2023年专项转移支付预算表</t>
    <phoneticPr fontId="40" type="noConversion"/>
  </si>
  <si>
    <r>
      <t>2022</t>
    </r>
    <r>
      <rPr>
        <sz val="12"/>
        <rFont val="宋体"/>
        <family val="3"/>
        <charset val="134"/>
      </rPr>
      <t>年区对街</t>
    </r>
    <r>
      <rPr>
        <sz val="12"/>
        <rFont val="宋体"/>
        <family val="3"/>
        <charset val="134"/>
      </rPr>
      <t>/</t>
    </r>
    <r>
      <rPr>
        <sz val="12"/>
        <rFont val="宋体"/>
        <family val="3"/>
        <charset val="134"/>
      </rPr>
      <t>乡</t>
    </r>
    <r>
      <rPr>
        <sz val="12"/>
        <rFont val="宋体"/>
        <family val="3"/>
        <charset val="134"/>
      </rPr>
      <t>/</t>
    </r>
    <r>
      <rPr>
        <sz val="12"/>
        <rFont val="宋体"/>
        <family val="3"/>
        <charset val="134"/>
      </rPr>
      <t>镇政府性基金转移支付预算执行情况和202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年预算表</t>
    </r>
    <phoneticPr fontId="40" type="noConversion"/>
  </si>
  <si>
    <r>
      <t>河东区202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年政府专项债务情况表</t>
    </r>
    <phoneticPr fontId="40" type="noConversion"/>
  </si>
  <si>
    <t>预算为2022
年执行％</t>
    <phoneticPr fontId="40" type="noConversion"/>
  </si>
  <si>
    <t xml:space="preserve"> 街/乡/镇2023年专项转移支付预算表</t>
    <phoneticPr fontId="40" type="noConversion"/>
  </si>
  <si>
    <t>河东区2022年政府专项债务情况表</t>
    <phoneticPr fontId="40" type="noConversion"/>
  </si>
  <si>
    <r>
      <t>一、2021</t>
    </r>
    <r>
      <rPr>
        <sz val="12"/>
        <rFont val="宋体"/>
        <family val="3"/>
        <charset val="134"/>
      </rPr>
      <t>年末政府专项债务余额</t>
    </r>
    <phoneticPr fontId="40" type="noConversion"/>
  </si>
  <si>
    <r>
      <t>二、2022</t>
    </r>
    <r>
      <rPr>
        <sz val="12"/>
        <rFont val="宋体"/>
        <family val="3"/>
        <charset val="134"/>
      </rPr>
      <t>年末政府专项债务余额限额</t>
    </r>
    <phoneticPr fontId="40" type="noConversion"/>
  </si>
  <si>
    <r>
      <t>三、202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年政府专项债务举借额</t>
    </r>
    <phoneticPr fontId="40" type="noConversion"/>
  </si>
  <si>
    <r>
      <t>四、202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年政府专项债务还本额</t>
    </r>
    <phoneticPr fontId="40" type="noConversion"/>
  </si>
  <si>
    <r>
      <t>五、202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年末政府专项债务余额</t>
    </r>
    <phoneticPr fontId="40" type="noConversion"/>
  </si>
  <si>
    <t>表十七</t>
    <phoneticPr fontId="40" type="noConversion"/>
  </si>
  <si>
    <r>
      <t>全区202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年社会保险基金收入预算执行情况和202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年收入预算表</t>
    </r>
    <phoneticPr fontId="40" type="noConversion"/>
  </si>
  <si>
    <r>
      <t>全区202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年社会保险基金支出预算执行情况和202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年支出预算表</t>
    </r>
    <phoneticPr fontId="40" type="noConversion"/>
  </si>
  <si>
    <t>执行为      预算％</t>
  </si>
  <si>
    <t>社 会 保 险 基 金 收 入 合 计</t>
  </si>
  <si>
    <t xml:space="preserve">    其中：保险费收入</t>
  </si>
  <si>
    <t xml:space="preserve">          财政补贴收入</t>
  </si>
  <si>
    <t xml:space="preserve">          利息收入</t>
  </si>
  <si>
    <t>一、城镇企业职工基本养老保险基金收入</t>
  </si>
  <si>
    <t>二、失业保险基金收入</t>
  </si>
  <si>
    <t>三、城镇职工基本医疗保险基金收入</t>
  </si>
  <si>
    <t>四、工伤保险基金收入</t>
  </si>
  <si>
    <r>
      <t>五、城镇职工生育保险基金</t>
    </r>
    <r>
      <rPr>
        <sz val="12"/>
        <color indexed="8"/>
        <rFont val="宋体"/>
        <family val="3"/>
        <charset val="134"/>
      </rPr>
      <t>收入</t>
    </r>
  </si>
  <si>
    <r>
      <t>六、城乡居民基本养老保险基金</t>
    </r>
    <r>
      <rPr>
        <sz val="12"/>
        <color indexed="8"/>
        <rFont val="宋体"/>
        <family val="3"/>
        <charset val="134"/>
      </rPr>
      <t>收入</t>
    </r>
  </si>
  <si>
    <r>
      <t>七、城乡居民基本医疗保险基金</t>
    </r>
    <r>
      <rPr>
        <sz val="12"/>
        <color indexed="8"/>
        <rFont val="宋体"/>
        <family val="3"/>
        <charset val="134"/>
      </rPr>
      <t>收入</t>
    </r>
  </si>
  <si>
    <t>八、机关事业单位基本养老保险基金收入</t>
  </si>
  <si>
    <t>说明：由于社会保险基金预算属于市级统筹编制的预算，故我区未编制社会保险基金预算。</t>
  </si>
  <si>
    <t>表十八</t>
    <phoneticPr fontId="40" type="noConversion"/>
  </si>
  <si>
    <t>执行为2011
年决算％</t>
    <phoneticPr fontId="40" type="noConversion"/>
  </si>
  <si>
    <t>河东区全区2022年社会保险基金收入预算执行情况和2023年收入预算表</t>
    <phoneticPr fontId="40" type="noConversion"/>
  </si>
  <si>
    <t>社 会 保 险 基 金 支 出 合 计</t>
  </si>
  <si>
    <t>一、城镇企业职工基本养老保险基金支出</t>
  </si>
  <si>
    <t>　　其中：基本养老金</t>
  </si>
  <si>
    <t xml:space="preserve">          丧葬抚恤补助</t>
  </si>
  <si>
    <t>二、失业保险基金支出</t>
  </si>
  <si>
    <t>　　其中：失业保险金</t>
  </si>
  <si>
    <t xml:space="preserve">          医疗补助金</t>
  </si>
  <si>
    <t xml:space="preserve">          职业培训和职业介绍补贴</t>
  </si>
  <si>
    <t xml:space="preserve">          促进就业补助</t>
  </si>
  <si>
    <t>三、城镇职工基本医疗保险基金支出</t>
  </si>
  <si>
    <t>　　其中：基本医疗保险统筹基金</t>
  </si>
  <si>
    <t xml:space="preserve">          医疗保险个人账户基金</t>
  </si>
  <si>
    <t>四、工伤保险基金支出</t>
  </si>
  <si>
    <t>　　其中：工伤保险待遇</t>
  </si>
  <si>
    <r>
      <t>五、城镇职工生育保险基金</t>
    </r>
    <r>
      <rPr>
        <sz val="12"/>
        <color indexed="8"/>
        <rFont val="宋体"/>
        <family val="3"/>
        <charset val="134"/>
      </rPr>
      <t>支出</t>
    </r>
  </si>
  <si>
    <t>　　其中：生育保险金</t>
  </si>
  <si>
    <r>
      <t>六、城乡居民基本养老保险基金</t>
    </r>
    <r>
      <rPr>
        <sz val="12"/>
        <color indexed="8"/>
        <rFont val="宋体"/>
        <family val="3"/>
        <charset val="134"/>
      </rPr>
      <t>支出</t>
    </r>
  </si>
  <si>
    <r>
      <t>七、城乡居民基本医疗保险基金</t>
    </r>
    <r>
      <rPr>
        <sz val="12"/>
        <color indexed="8"/>
        <rFont val="宋体"/>
        <family val="3"/>
        <charset val="134"/>
      </rPr>
      <t>支出</t>
    </r>
  </si>
  <si>
    <t>八、机关事业单位基本养老保险基金支出</t>
  </si>
  <si>
    <t>表十九</t>
    <phoneticPr fontId="40" type="noConversion"/>
  </si>
  <si>
    <t>全区2022年社会保险基金支出预算执行情况和2023年支出预算表</t>
    <phoneticPr fontId="40" type="noConversion"/>
  </si>
  <si>
    <t>社会保险基金预算</t>
    <phoneticPr fontId="40" type="noConversion"/>
  </si>
  <si>
    <t>表二十</t>
    <phoneticPr fontId="40" type="noConversion"/>
  </si>
  <si>
    <t>河东区全区国有资本经营收入2022年预算执行情况和2023年收入预算表</t>
    <phoneticPr fontId="40" type="noConversion"/>
  </si>
  <si>
    <t>河东区全区国有资本经营支出预算2022年执行情况和2023年支出预算表</t>
    <phoneticPr fontId="40" type="noConversion"/>
  </si>
  <si>
    <r>
      <t>河东区全区国有资本经营收入202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年预算执行情况和202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年收入预算表</t>
    </r>
    <phoneticPr fontId="40" type="noConversion"/>
  </si>
  <si>
    <r>
      <t>河东区全区国有资本经营支出预算202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年支出预算表</t>
    </r>
    <phoneticPr fontId="40" type="noConversion"/>
  </si>
  <si>
    <r>
      <t>河东区区级国有资本经营支出预算202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年支出预算表</t>
    </r>
    <phoneticPr fontId="40" type="noConversion"/>
  </si>
  <si>
    <r>
      <t>202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年区对街乡镇国有资本经营预算转移支付执行情况和202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年预算表</t>
    </r>
    <phoneticPr fontId="40" type="noConversion"/>
  </si>
  <si>
    <t>表二十二</t>
    <phoneticPr fontId="40" type="noConversion"/>
  </si>
  <si>
    <t>河东区区级国有资本经营收入2022年预算执行情况和2023年收入预算表</t>
    <phoneticPr fontId="40" type="noConversion"/>
  </si>
  <si>
    <t>表二十一</t>
    <phoneticPr fontId="40" type="noConversion"/>
  </si>
  <si>
    <t>说明：目前我区没有设立下级财政，因此没有对下级财政的国有资本经营预算转移支付。</t>
  </si>
  <si>
    <t xml:space="preserve">      </t>
  </si>
  <si>
    <t>2022年区对街乡镇国有资本经营预算转移支付执行情况和2023年预算表</t>
    <phoneticPr fontId="40" type="noConversion"/>
  </si>
  <si>
    <t>2023年</t>
    <phoneticPr fontId="40" type="noConversion"/>
  </si>
  <si>
    <t>表二十三</t>
    <phoneticPr fontId="40" type="noConversion"/>
  </si>
  <si>
    <t>xx一般性转移支付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</si>
</sst>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1" formatCode="_ * #,##0_ ;_ * \-#,##0_ ;_ * &quot;-&quot;_ ;_ @_ "/>
    <numFmt numFmtId="43" formatCode="_ * #,##0.00_ ;_ * \-#,##0.00_ ;_ * &quot;-&quot;??_ ;_ @_ "/>
    <numFmt numFmtId="176" formatCode="_-* #,##0.00_$_-;\-* #,##0.00_$_-;_-* &quot;-&quot;??_$_-;_-@_-"/>
    <numFmt numFmtId="177" formatCode="#,##0.0_);[Red]\(#,##0.0\)"/>
    <numFmt numFmtId="178" formatCode="_-* #,##0.00&quot;$&quot;_-;\-* #,##0.00&quot;$&quot;_-;_-* &quot;-&quot;??&quot;$&quot;_-;_-@_-"/>
    <numFmt numFmtId="179" formatCode="_-&quot;$&quot;* #,##0_-;\-&quot;$&quot;* #,##0_-;_-&quot;$&quot;* &quot;-&quot;_-;_-@_-"/>
    <numFmt numFmtId="180" formatCode="0.0"/>
    <numFmt numFmtId="181" formatCode="#,##0.000_ "/>
    <numFmt numFmtId="182" formatCode="\$#,##0.00;\(\$#,##0.00\)"/>
    <numFmt numFmtId="183" formatCode="#,##0;\-#,##0;&quot;-&quot;"/>
    <numFmt numFmtId="184" formatCode="_(&quot;$&quot;* #,##0.00_);_(&quot;$&quot;* \(#,##0.00\);_(&quot;$&quot;* &quot;-&quot;??_);_(@_)"/>
    <numFmt numFmtId="185" formatCode=";;"/>
    <numFmt numFmtId="186" formatCode="0_ "/>
    <numFmt numFmtId="187" formatCode="#,##0;\(#,##0\)"/>
    <numFmt numFmtId="188" formatCode="yyyy&quot;年&quot;m&quot;月&quot;d&quot;日&quot;;@"/>
    <numFmt numFmtId="189" formatCode="\$#,##0;\(\$#,##0\)"/>
    <numFmt numFmtId="190" formatCode="#,##0_ "/>
    <numFmt numFmtId="191" formatCode="_-* #,##0&quot;$&quot;_-;\-* #,##0&quot;$&quot;_-;_-* &quot;-&quot;&quot;$&quot;_-;_-@_-"/>
    <numFmt numFmtId="192" formatCode="* #,##0.00;* \-#,##0.00;* &quot;-&quot;??;@"/>
    <numFmt numFmtId="193" formatCode="0;_琀"/>
    <numFmt numFmtId="194" formatCode="_-* #,##0_$_-;\-* #,##0_$_-;_-* &quot;-&quot;_$_-;_-@_-"/>
    <numFmt numFmtId="195" formatCode="0_);[Red]\(0\)"/>
    <numFmt numFmtId="196" formatCode="0.0_);[Red]\(0.0\)"/>
    <numFmt numFmtId="197" formatCode="0.00_ ;[Red]\-0.00\ "/>
    <numFmt numFmtId="198" formatCode="0_ ;[Red]\-0\ "/>
    <numFmt numFmtId="199" formatCode="0.00_ "/>
    <numFmt numFmtId="200" formatCode="0.0_ "/>
    <numFmt numFmtId="201" formatCode="#,##0.0_ "/>
    <numFmt numFmtId="202" formatCode="#,##0_);[Red]\(#,##0\)"/>
    <numFmt numFmtId="203" formatCode="0;[Red]0"/>
    <numFmt numFmtId="204" formatCode="0.0_ ;[Red]\-0.0\ "/>
    <numFmt numFmtId="205" formatCode="0.0;[Red]0.0"/>
    <numFmt numFmtId="206" formatCode="_ * #,##0_ ;_ * \-#,##0_ ;_ * &quot;-&quot;??_ ;_ @_ "/>
    <numFmt numFmtId="207" formatCode="0.00_);[Red]\(0.00\)"/>
    <numFmt numFmtId="208" formatCode="0.0%"/>
  </numFmts>
  <fonts count="99">
    <font>
      <sz val="12"/>
      <name val="宋体"/>
      <charset val="134"/>
    </font>
    <font>
      <sz val="22"/>
      <name val="宋体"/>
      <family val="3"/>
      <charset val="134"/>
    </font>
    <font>
      <sz val="12"/>
      <name val="黑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22"/>
      <name val="黑体"/>
      <family val="3"/>
      <charset val="134"/>
    </font>
    <font>
      <sz val="43"/>
      <name val="方正小标宋简体"/>
      <family val="4"/>
      <charset val="134"/>
    </font>
    <font>
      <b/>
      <sz val="48"/>
      <name val="方正小标宋简体"/>
      <family val="4"/>
      <charset val="134"/>
    </font>
    <font>
      <sz val="22"/>
      <name val="楷体_GB2312"/>
      <charset val="134"/>
    </font>
    <font>
      <sz val="28"/>
      <name val="Times New Roman"/>
      <family val="1"/>
    </font>
    <font>
      <sz val="28"/>
      <name val="华文新魏"/>
      <family val="3"/>
      <charset val="134"/>
    </font>
    <font>
      <b/>
      <sz val="28"/>
      <name val="仿宋_GB2312"/>
      <charset val="134"/>
    </font>
    <font>
      <sz val="11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2"/>
      <name val="宋体"/>
      <family val="3"/>
      <charset val="134"/>
      <scheme val="minor"/>
    </font>
    <font>
      <sz val="10"/>
      <color rgb="FF000000"/>
      <name val="仿宋_GB2312"/>
      <charset val="134"/>
    </font>
    <font>
      <sz val="11"/>
      <color rgb="FF000000"/>
      <name val="仿宋_GB2312"/>
      <charset val="134"/>
    </font>
    <font>
      <sz val="13"/>
      <name val="宋体"/>
      <family val="3"/>
      <charset val="134"/>
    </font>
    <font>
      <b/>
      <sz val="12"/>
      <name val="宋体"/>
      <family val="3"/>
      <charset val="134"/>
    </font>
    <font>
      <sz val="16"/>
      <name val="黑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20"/>
      <name val="黑体"/>
      <family val="3"/>
      <charset val="134"/>
    </font>
    <font>
      <b/>
      <sz val="14"/>
      <name val="宋体"/>
      <family val="3"/>
      <charset val="134"/>
    </font>
    <font>
      <sz val="10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12"/>
      <name val="黑体"/>
      <family val="3"/>
      <charset val="134"/>
    </font>
    <font>
      <sz val="12"/>
      <name val="宋体"/>
      <family val="3"/>
      <charset val="134"/>
      <scheme val="major"/>
    </font>
    <font>
      <sz val="12"/>
      <name val="楷体_GB2312"/>
      <charset val="134"/>
    </font>
    <font>
      <sz val="12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name val="Arial"/>
      <family val="2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1"/>
      <color indexed="62"/>
      <name val="宋体"/>
      <family val="3"/>
      <charset val="134"/>
    </font>
    <font>
      <sz val="10.5"/>
      <color indexed="20"/>
      <name val="宋体"/>
      <family val="3"/>
      <charset val="134"/>
    </font>
    <font>
      <sz val="10.5"/>
      <color indexed="17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name val="ＭＳ Ｐゴシック"/>
      <charset val="134"/>
    </font>
    <font>
      <sz val="12"/>
      <color indexed="20"/>
      <name val="楷体_GB2312"/>
      <charset val="134"/>
    </font>
    <font>
      <b/>
      <i/>
      <sz val="16"/>
      <name val="Helv"/>
      <family val="2"/>
    </font>
    <font>
      <sz val="11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17"/>
      <name val="楷体_GB2312"/>
      <charset val="134"/>
    </font>
    <font>
      <sz val="12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Times New Roman"/>
      <family val="1"/>
    </font>
    <font>
      <sz val="10"/>
      <color indexed="8"/>
      <name val="Arial"/>
      <family val="2"/>
    </font>
    <font>
      <sz val="12"/>
      <color indexed="16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0"/>
      <name val="MS Sans Serif"/>
      <family val="1"/>
    </font>
    <font>
      <b/>
      <sz val="10"/>
      <name val="Arial"/>
      <family val="2"/>
    </font>
    <font>
      <sz val="12"/>
      <name val="Arial"/>
      <family val="2"/>
    </font>
    <font>
      <i/>
      <sz val="11"/>
      <color indexed="23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family val="3"/>
      <charset val="134"/>
    </font>
    <font>
      <b/>
      <sz val="18"/>
      <name val="Arial"/>
      <family val="2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官帕眉"/>
      <charset val="134"/>
    </font>
    <font>
      <sz val="7"/>
      <name val="Small Fonts"/>
      <charset val="134"/>
    </font>
    <font>
      <sz val="12"/>
      <name val="Helv"/>
      <family val="2"/>
    </font>
    <font>
      <sz val="8"/>
      <name val="Times New Roman"/>
      <family val="1"/>
    </font>
    <font>
      <b/>
      <sz val="11"/>
      <color indexed="63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21"/>
      <name val="楷体_GB2312"/>
      <charset val="134"/>
    </font>
    <font>
      <sz val="9"/>
      <color indexed="20"/>
      <name val="宋体"/>
      <family val="3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9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Courier"/>
      <family val="3"/>
    </font>
    <font>
      <sz val="12"/>
      <name val="바탕체"/>
      <charset val="134"/>
    </font>
    <font>
      <sz val="18"/>
      <name val="黑体"/>
      <family val="3"/>
      <charset val="134"/>
    </font>
    <font>
      <sz val="36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sz val="20"/>
      <name val="仿宋_GB2312"/>
      <charset val="134"/>
    </font>
    <font>
      <sz val="24"/>
      <name val="仿宋_GB2312"/>
      <charset val="134"/>
    </font>
    <font>
      <sz val="12"/>
      <name val="仿宋_GB2312"/>
      <charset val="134"/>
    </font>
    <font>
      <sz val="21"/>
      <name val="黑体"/>
      <family val="3"/>
      <charset val="134"/>
    </font>
    <font>
      <sz val="24"/>
      <color indexed="8"/>
      <name val="宋体"/>
      <family val="3"/>
      <charset val="134"/>
    </font>
    <font>
      <sz val="16"/>
      <name val="仿宋_GB2312"/>
      <charset val="134"/>
    </font>
    <font>
      <sz val="15"/>
      <color rgb="FF000000"/>
      <name val="仿宋_GB2312"/>
      <charset val="134"/>
    </font>
    <font>
      <sz val="12"/>
      <color rgb="FF000000"/>
      <name val="仿宋_GB2312"/>
      <charset val="13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3"/>
      </patternFill>
    </fill>
    <fill>
      <patternFill patternType="solid">
        <fgColor indexed="49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13">
    <xf numFmtId="0" fontId="0" fillId="0" borderId="0"/>
    <xf numFmtId="0" fontId="33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4" fillId="8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0" borderId="0"/>
    <xf numFmtId="0" fontId="35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9" fillId="12" borderId="9" applyNumberFormat="0" applyAlignment="0" applyProtection="0">
      <alignment vertical="center"/>
    </xf>
    <xf numFmtId="0" fontId="4" fillId="0" borderId="0">
      <alignment vertical="center"/>
    </xf>
    <xf numFmtId="0" fontId="40" fillId="0" borderId="0"/>
    <xf numFmtId="0" fontId="35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179" fontId="38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1" fillId="0" borderId="0" applyFont="0" applyFill="0" applyBorder="0" applyAlignment="0" applyProtection="0"/>
    <xf numFmtId="0" fontId="42" fillId="0" borderId="10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34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" fillId="0" borderId="0"/>
    <xf numFmtId="0" fontId="34" fillId="11" borderId="0" applyNumberFormat="0" applyBorder="0" applyAlignment="0" applyProtection="0">
      <alignment vertical="center"/>
    </xf>
    <xf numFmtId="40" fontId="46" fillId="0" borderId="0" applyFont="0" applyFill="0" applyBorder="0" applyAlignment="0" applyProtection="0"/>
    <xf numFmtId="0" fontId="34" fillId="6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8" fillId="0" borderId="0"/>
    <xf numFmtId="0" fontId="49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" fillId="0" borderId="0"/>
    <xf numFmtId="0" fontId="43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0" fillId="21" borderId="0" applyNumberFormat="0" applyBorder="0" applyAlignment="0" applyProtection="0"/>
    <xf numFmtId="0" fontId="51" fillId="22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12" fillId="0" borderId="0"/>
    <xf numFmtId="0" fontId="50" fillId="23" borderId="0" applyNumberFormat="0" applyBorder="0" applyAlignment="0" applyProtection="0"/>
    <xf numFmtId="0" fontId="51" fillId="1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0" fillId="0" borderId="0"/>
    <xf numFmtId="0" fontId="51" fillId="17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38" fontId="46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/>
    <xf numFmtId="0" fontId="14" fillId="28" borderId="0" applyNumberFormat="0" applyBorder="0" applyAlignment="0" applyProtection="0"/>
    <xf numFmtId="0" fontId="37" fillId="29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14" fillId="14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14" fillId="14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7" fillId="30" borderId="0" applyNumberFormat="0" applyBorder="0" applyAlignment="0" applyProtection="0"/>
    <xf numFmtId="0" fontId="35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4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34" borderId="0" applyNumberFormat="0" applyBorder="0" applyAlignment="0" applyProtection="0"/>
    <xf numFmtId="0" fontId="4" fillId="0" borderId="0">
      <alignment vertical="center"/>
    </xf>
    <xf numFmtId="0" fontId="37" fillId="35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41" fontId="56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7" fillId="29" borderId="0" applyNumberFormat="0" applyBorder="0" applyAlignment="0" applyProtection="0"/>
    <xf numFmtId="0" fontId="35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37" fillId="36" borderId="0" applyNumberFormat="0" applyBorder="0" applyAlignment="0" applyProtection="0"/>
    <xf numFmtId="0" fontId="14" fillId="14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37" fillId="38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7" fillId="39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183" fontId="57" fillId="0" borderId="0" applyFill="0" applyBorder="0" applyAlignment="0"/>
    <xf numFmtId="0" fontId="58" fillId="34" borderId="0" applyNumberFormat="0" applyBorder="0" applyAlignment="0" applyProtection="0"/>
    <xf numFmtId="0" fontId="59" fillId="9" borderId="9" applyNumberFormat="0" applyAlignment="0" applyProtection="0">
      <alignment vertical="center"/>
    </xf>
    <xf numFmtId="0" fontId="60" fillId="40" borderId="12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61" fillId="0" borderId="0" applyProtection="0">
      <alignment vertical="center"/>
    </xf>
    <xf numFmtId="0" fontId="36" fillId="7" borderId="0" applyNumberFormat="0" applyBorder="0" applyAlignment="0" applyProtection="0">
      <alignment vertical="center"/>
    </xf>
    <xf numFmtId="41" fontId="38" fillId="0" borderId="0" applyFont="0" applyFill="0" applyBorder="0" applyAlignment="0" applyProtection="0"/>
    <xf numFmtId="0" fontId="46" fillId="0" borderId="0" applyFont="0" applyFill="0" applyBorder="0" applyAlignment="0" applyProtection="0"/>
    <xf numFmtId="187" fontId="56" fillId="0" borderId="0"/>
    <xf numFmtId="184" fontId="38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4" fillId="0" borderId="0"/>
    <xf numFmtId="182" fontId="56" fillId="0" borderId="0"/>
    <xf numFmtId="0" fontId="35" fillId="4" borderId="0" applyNumberFormat="0" applyBorder="0" applyAlignment="0" applyProtection="0">
      <alignment vertical="center"/>
    </xf>
    <xf numFmtId="188" fontId="62" fillId="0" borderId="0" applyFont="0" applyFill="0" applyBorder="0" applyAlignment="0" applyProtection="0"/>
    <xf numFmtId="0" fontId="4" fillId="0" borderId="0"/>
    <xf numFmtId="0" fontId="63" fillId="0" borderId="0" applyProtection="0"/>
    <xf numFmtId="189" fontId="56" fillId="0" borderId="0"/>
    <xf numFmtId="0" fontId="35" fillId="1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2" fontId="63" fillId="0" borderId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" fillId="0" borderId="0"/>
    <xf numFmtId="0" fontId="65" fillId="0" borderId="11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38" fontId="66" fillId="15" borderId="0" applyNumberFormat="0" applyBorder="0" applyAlignment="0" applyProtection="0"/>
    <xf numFmtId="0" fontId="67" fillId="0" borderId="13" applyNumberFormat="0" applyAlignment="0" applyProtection="0">
      <alignment horizontal="left" vertical="center"/>
    </xf>
    <xf numFmtId="0" fontId="67" fillId="0" borderId="14">
      <alignment horizontal="left" vertical="center"/>
    </xf>
    <xf numFmtId="0" fontId="68" fillId="0" borderId="15" applyNumberFormat="0" applyFill="0" applyAlignment="0" applyProtection="0">
      <alignment vertical="center"/>
    </xf>
    <xf numFmtId="0" fontId="69" fillId="0" borderId="0" applyProtection="0"/>
    <xf numFmtId="0" fontId="67" fillId="0" borderId="0" applyProtection="0"/>
    <xf numFmtId="10" fontId="66" fillId="9" borderId="1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9" fillId="12" borderId="9" applyNumberFormat="0" applyAlignment="0" applyProtection="0">
      <alignment vertical="center"/>
    </xf>
    <xf numFmtId="0" fontId="70" fillId="40" borderId="12" applyNumberFormat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9" fontId="72" fillId="0" borderId="0" applyFont="0" applyFill="0" applyBorder="0" applyAlignment="0" applyProtection="0"/>
    <xf numFmtId="43" fontId="34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37" fontId="73" fillId="0" borderId="0"/>
    <xf numFmtId="0" fontId="74" fillId="0" borderId="0"/>
    <xf numFmtId="0" fontId="36" fillId="7" borderId="0" applyNumberFormat="0" applyBorder="0" applyAlignment="0" applyProtection="0">
      <alignment vertical="center"/>
    </xf>
    <xf numFmtId="0" fontId="75" fillId="0" borderId="0"/>
    <xf numFmtId="0" fontId="35" fillId="4" borderId="0" applyNumberFormat="0" applyBorder="0" applyAlignment="0" applyProtection="0">
      <alignment vertical="center"/>
    </xf>
    <xf numFmtId="0" fontId="34" fillId="13" borderId="17" applyNumberFormat="0" applyFont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6" fillId="9" borderId="18" applyNumberFormat="0" applyAlignment="0" applyProtection="0">
      <alignment vertical="center"/>
    </xf>
    <xf numFmtId="10" fontId="38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1" fontId="38" fillId="0" borderId="0"/>
    <xf numFmtId="0" fontId="54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4" fillId="0" borderId="0">
      <alignment vertical="center"/>
    </xf>
    <xf numFmtId="0" fontId="77" fillId="0" borderId="0" applyNumberForma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3" fillId="0" borderId="19" applyProtection="0"/>
    <xf numFmtId="0" fontId="49" fillId="0" borderId="0" applyNumberFormat="0" applyFill="0" applyBorder="0" applyAlignment="0" applyProtection="0">
      <alignment vertical="center"/>
    </xf>
    <xf numFmtId="9" fontId="62" fillId="0" borderId="0" applyFont="0" applyFill="0" applyBorder="0" applyAlignment="0" applyProtection="0"/>
    <xf numFmtId="0" fontId="35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8" fillId="0" borderId="20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79" fillId="0" borderId="21" applyNumberFormat="0" applyFill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80" fillId="0" borderId="0">
      <alignment horizontal="centerContinuous" vertical="center"/>
    </xf>
    <xf numFmtId="0" fontId="35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2" fillId="0" borderId="1">
      <alignment horizontal="distributed" vertical="center" wrapText="1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8" fillId="37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0" fillId="0" borderId="0"/>
    <xf numFmtId="0" fontId="35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0" fillId="42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71" fillId="0" borderId="16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58" fillId="34" borderId="0" applyNumberFormat="0" applyBorder="0" applyAlignment="0" applyProtection="0"/>
    <xf numFmtId="0" fontId="52" fillId="4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" fillId="0" borderId="0"/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8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192" fontId="62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1" fillId="0" borderId="0"/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7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6" fillId="0" borderId="0" applyFont="0" applyFill="0" applyBorder="0" applyAlignment="0" applyProtection="0"/>
    <xf numFmtId="0" fontId="35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40" fillId="0" borderId="0"/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35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" fillId="0" borderId="0"/>
    <xf numFmtId="0" fontId="36" fillId="7" borderId="0" applyNumberFormat="0" applyBorder="0" applyAlignment="0" applyProtection="0">
      <alignment vertical="center"/>
    </xf>
    <xf numFmtId="0" fontId="4" fillId="0" borderId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7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0" fillId="0" borderId="0"/>
    <xf numFmtId="0" fontId="36" fillId="7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0" borderId="0"/>
    <xf numFmtId="0" fontId="4" fillId="0" borderId="0"/>
    <xf numFmtId="0" fontId="4" fillId="0" borderId="0"/>
    <xf numFmtId="0" fontId="36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4" fillId="0" borderId="0"/>
    <xf numFmtId="0" fontId="57" fillId="0" borderId="0"/>
    <xf numFmtId="0" fontId="83" fillId="0" borderId="0" applyNumberFormat="0" applyFill="0" applyBorder="0" applyAlignment="0" applyProtection="0">
      <alignment vertical="top"/>
      <protection locked="0"/>
    </xf>
    <xf numFmtId="0" fontId="36" fillId="7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54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" fillId="13" borderId="17" applyNumberFormat="0" applyFont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Protection="0">
      <alignment vertical="center"/>
    </xf>
    <xf numFmtId="0" fontId="8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1" fontId="12" fillId="0" borderId="1">
      <alignment vertical="center"/>
      <protection locked="0"/>
    </xf>
    <xf numFmtId="0" fontId="36" fillId="7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2" fillId="45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76" fillId="15" borderId="18" applyNumberFormat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191" fontId="41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1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193" fontId="62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top"/>
      <protection locked="0"/>
    </xf>
    <xf numFmtId="0" fontId="85" fillId="0" borderId="22" applyNumberFormat="0" applyFill="0" applyAlignment="0" applyProtection="0">
      <alignment vertical="center"/>
    </xf>
    <xf numFmtId="0" fontId="59" fillId="15" borderId="9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94" fontId="41" fillId="0" borderId="0" applyFont="0" applyFill="0" applyBorder="0" applyAlignment="0" applyProtection="0"/>
    <xf numFmtId="176" fontId="41" fillId="0" borderId="0" applyFont="0" applyFill="0" applyBorder="0" applyAlignment="0" applyProtection="0"/>
    <xf numFmtId="178" fontId="41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72" fillId="0" borderId="0"/>
    <xf numFmtId="0" fontId="52" fillId="46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39" fillId="12" borderId="9" applyNumberFormat="0" applyAlignment="0" applyProtection="0">
      <alignment vertical="center"/>
    </xf>
    <xf numFmtId="0" fontId="86" fillId="0" borderId="0"/>
    <xf numFmtId="180" fontId="12" fillId="0" borderId="1">
      <alignment vertical="center"/>
      <protection locked="0"/>
    </xf>
    <xf numFmtId="0" fontId="38" fillId="0" borderId="0"/>
    <xf numFmtId="0" fontId="87" fillId="0" borderId="0"/>
    <xf numFmtId="0" fontId="4" fillId="0" borderId="0"/>
    <xf numFmtId="195" fontId="4" fillId="0" borderId="0" applyFont="0" applyFill="0" applyBorder="0" applyAlignment="0" applyProtection="0"/>
    <xf numFmtId="0" fontId="1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14" fillId="0" borderId="0">
      <alignment vertical="center"/>
    </xf>
    <xf numFmtId="0" fontId="4" fillId="0" borderId="0">
      <alignment vertical="center"/>
    </xf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41" fontId="4" fillId="0" borderId="0" applyFont="0" applyFill="0" applyBorder="0" applyAlignment="0" applyProtection="0"/>
  </cellStyleXfs>
  <cellXfs count="490">
    <xf numFmtId="0" fontId="0" fillId="0" borderId="0" xfId="0"/>
    <xf numFmtId="0" fontId="1" fillId="0" borderId="0" xfId="174" applyFont="1" applyAlignment="1">
      <alignment vertical="top"/>
    </xf>
    <xf numFmtId="0" fontId="0" fillId="0" borderId="0" xfId="174" applyFont="1">
      <alignment vertical="center"/>
    </xf>
    <xf numFmtId="0" fontId="2" fillId="0" borderId="0" xfId="174" applyFont="1">
      <alignment vertical="center"/>
    </xf>
    <xf numFmtId="0" fontId="3" fillId="0" borderId="0" xfId="174" applyFont="1">
      <alignment vertical="center"/>
    </xf>
    <xf numFmtId="0" fontId="4" fillId="0" borderId="0" xfId="174">
      <alignment vertical="center"/>
    </xf>
    <xf numFmtId="0" fontId="0" fillId="0" borderId="0" xfId="174" applyFont="1" applyAlignment="1">
      <alignment horizontal="right" vertical="center"/>
    </xf>
    <xf numFmtId="0" fontId="2" fillId="0" borderId="1" xfId="586" applyFont="1" applyFill="1" applyBorder="1" applyAlignment="1">
      <alignment horizontal="center" vertical="center" wrapText="1"/>
    </xf>
    <xf numFmtId="195" fontId="2" fillId="0" borderId="1" xfId="219" applyNumberFormat="1" applyFont="1" applyFill="1" applyBorder="1" applyAlignment="1">
      <alignment horizontal="right" vertical="center"/>
    </xf>
    <xf numFmtId="195" fontId="4" fillId="0" borderId="1" xfId="219" applyNumberFormat="1" applyFill="1" applyBorder="1" applyAlignment="1">
      <alignment horizontal="right" vertical="center"/>
    </xf>
    <xf numFmtId="0" fontId="4" fillId="0" borderId="0" xfId="463"/>
    <xf numFmtId="0" fontId="7" fillId="0" borderId="0" xfId="463" applyFont="1" applyAlignment="1"/>
    <xf numFmtId="57" fontId="8" fillId="0" borderId="0" xfId="463" applyNumberFormat="1" applyFont="1"/>
    <xf numFmtId="0" fontId="9" fillId="0" borderId="0" xfId="463" applyFont="1" applyAlignment="1">
      <alignment horizontal="center"/>
    </xf>
    <xf numFmtId="57" fontId="9" fillId="0" borderId="0" xfId="463" applyNumberFormat="1" applyFont="1" applyAlignment="1">
      <alignment horizontal="center"/>
    </xf>
    <xf numFmtId="0" fontId="10" fillId="0" borderId="0" xfId="463" applyFont="1" applyAlignment="1">
      <alignment horizontal="center"/>
    </xf>
    <xf numFmtId="31" fontId="11" fillId="0" borderId="0" xfId="463" applyNumberFormat="1" applyFont="1" applyAlignment="1"/>
    <xf numFmtId="0" fontId="12" fillId="0" borderId="0" xfId="0" applyFont="1"/>
    <xf numFmtId="0" fontId="13" fillId="0" borderId="0" xfId="587" applyFont="1"/>
    <xf numFmtId="0" fontId="14" fillId="0" borderId="0" xfId="587" applyFont="1" applyAlignment="1">
      <alignment horizontal="right"/>
    </xf>
    <xf numFmtId="0" fontId="14" fillId="0" borderId="0" xfId="587" applyFont="1" applyBorder="1" applyAlignment="1">
      <alignment horizontal="right" vertical="center" wrapText="1"/>
    </xf>
    <xf numFmtId="196" fontId="2" fillId="0" borderId="1" xfId="469" applyNumberFormat="1" applyFont="1" applyFill="1" applyBorder="1" applyAlignment="1" applyProtection="1">
      <alignment horizontal="center" vertical="center" wrapText="1"/>
    </xf>
    <xf numFmtId="0" fontId="15" fillId="0" borderId="1" xfId="587" applyFont="1" applyBorder="1" applyAlignment="1">
      <alignment horizontal="left" vertical="center" wrapText="1"/>
    </xf>
    <xf numFmtId="199" fontId="2" fillId="0" borderId="1" xfId="178" applyNumberFormat="1" applyFont="1" applyFill="1" applyBorder="1" applyAlignment="1">
      <alignment vertical="center"/>
    </xf>
    <xf numFmtId="200" fontId="2" fillId="0" borderId="1" xfId="178" applyNumberFormat="1" applyFont="1" applyFill="1" applyBorder="1" applyAlignment="1">
      <alignment vertical="center"/>
    </xf>
    <xf numFmtId="0" fontId="14" fillId="0" borderId="1" xfId="587" applyFont="1" applyFill="1" applyBorder="1" applyAlignment="1">
      <alignment vertical="center" wrapText="1"/>
    </xf>
    <xf numFmtId="199" fontId="0" fillId="0" borderId="1" xfId="0" applyNumberFormat="1" applyBorder="1" applyAlignment="1">
      <alignment vertical="center"/>
    </xf>
    <xf numFmtId="199" fontId="0" fillId="0" borderId="1" xfId="178" applyNumberFormat="1" applyFont="1" applyFill="1" applyBorder="1" applyAlignment="1">
      <alignment vertical="center"/>
    </xf>
    <xf numFmtId="200" fontId="0" fillId="0" borderId="1" xfId="178" applyNumberFormat="1" applyFont="1" applyFill="1" applyBorder="1" applyAlignment="1">
      <alignment vertical="center"/>
    </xf>
    <xf numFmtId="0" fontId="0" fillId="0" borderId="1" xfId="0" applyBorder="1"/>
    <xf numFmtId="199" fontId="0" fillId="0" borderId="1" xfId="0" applyNumberFormat="1" applyBorder="1"/>
    <xf numFmtId="200" fontId="2" fillId="0" borderId="1" xfId="0" applyNumberFormat="1" applyFont="1" applyBorder="1"/>
    <xf numFmtId="199" fontId="16" fillId="0" borderId="1" xfId="178" applyNumberFormat="1" applyFont="1" applyFill="1" applyBorder="1" applyAlignment="1">
      <alignment vertical="center"/>
    </xf>
    <xf numFmtId="0" fontId="14" fillId="0" borderId="2" xfId="587" applyFont="1" applyFill="1" applyBorder="1" applyAlignment="1">
      <alignment vertical="center" wrapText="1"/>
    </xf>
    <xf numFmtId="199" fontId="0" fillId="0" borderId="2" xfId="178" applyNumberFormat="1" applyFont="1" applyFill="1" applyBorder="1" applyAlignment="1">
      <alignment vertical="center"/>
    </xf>
    <xf numFmtId="200" fontId="0" fillId="0" borderId="2" xfId="178" applyNumberFormat="1" applyFont="1" applyFill="1" applyBorder="1" applyAlignment="1">
      <alignment vertical="center"/>
    </xf>
    <xf numFmtId="0" fontId="15" fillId="0" borderId="3" xfId="587" applyFont="1" applyBorder="1" applyAlignment="1">
      <alignment horizontal="left" vertical="center" wrapText="1"/>
    </xf>
    <xf numFmtId="199" fontId="2" fillId="0" borderId="3" xfId="178" applyNumberFormat="1" applyFont="1" applyFill="1" applyBorder="1" applyAlignment="1">
      <alignment vertical="center"/>
    </xf>
    <xf numFmtId="0" fontId="17" fillId="0" borderId="0" xfId="0" applyFont="1" applyAlignment="1"/>
    <xf numFmtId="0" fontId="18" fillId="0" borderId="0" xfId="0" applyFont="1" applyAlignment="1"/>
    <xf numFmtId="0" fontId="0" fillId="0" borderId="0" xfId="0" applyBorder="1"/>
    <xf numFmtId="201" fontId="2" fillId="0" borderId="1" xfId="469" applyNumberFormat="1" applyFont="1" applyFill="1" applyBorder="1" applyAlignment="1" applyProtection="1">
      <alignment horizontal="center" vertical="center" wrapText="1"/>
    </xf>
    <xf numFmtId="0" fontId="15" fillId="0" borderId="1" xfId="587" applyFont="1" applyBorder="1" applyAlignment="1">
      <alignment vertical="center" wrapText="1"/>
    </xf>
    <xf numFmtId="199" fontId="2" fillId="0" borderId="1" xfId="0" applyNumberFormat="1" applyFont="1" applyBorder="1" applyAlignment="1">
      <alignment vertical="center"/>
    </xf>
    <xf numFmtId="201" fontId="0" fillId="0" borderId="3" xfId="178" applyNumberFormat="1" applyFont="1" applyFill="1" applyBorder="1" applyAlignment="1">
      <alignment vertical="center"/>
    </xf>
    <xf numFmtId="186" fontId="2" fillId="0" borderId="1" xfId="178" applyNumberFormat="1" applyFont="1" applyFill="1" applyBorder="1" applyAlignment="1">
      <alignment vertical="center"/>
    </xf>
    <xf numFmtId="201" fontId="2" fillId="0" borderId="3" xfId="178" applyNumberFormat="1" applyFont="1" applyFill="1" applyBorder="1" applyAlignment="1">
      <alignment vertical="center"/>
    </xf>
    <xf numFmtId="0" fontId="14" fillId="0" borderId="1" xfId="587" applyFont="1" applyBorder="1" applyAlignment="1">
      <alignment horizontal="left" vertical="center" wrapText="1" indent="1"/>
    </xf>
    <xf numFmtId="186" fontId="0" fillId="0" borderId="1" xfId="178" applyNumberFormat="1" applyFont="1" applyFill="1" applyBorder="1" applyAlignment="1">
      <alignment vertical="center"/>
    </xf>
    <xf numFmtId="0" fontId="14" fillId="0" borderId="2" xfId="587" applyFont="1" applyBorder="1" applyAlignment="1">
      <alignment horizontal="left" vertical="center" wrapText="1" indent="1"/>
    </xf>
    <xf numFmtId="199" fontId="0" fillId="0" borderId="2" xfId="0" applyNumberFormat="1" applyBorder="1" applyAlignment="1">
      <alignment vertical="center"/>
    </xf>
    <xf numFmtId="0" fontId="0" fillId="0" borderId="2" xfId="0" applyBorder="1"/>
    <xf numFmtId="186" fontId="0" fillId="0" borderId="2" xfId="178" applyNumberFormat="1" applyFont="1" applyFill="1" applyBorder="1" applyAlignment="1">
      <alignment vertical="center"/>
    </xf>
    <xf numFmtId="201" fontId="0" fillId="0" borderId="2" xfId="178" applyNumberFormat="1" applyFont="1" applyFill="1" applyBorder="1" applyAlignment="1">
      <alignment vertical="center"/>
    </xf>
    <xf numFmtId="0" fontId="15" fillId="0" borderId="3" xfId="587" applyFont="1" applyBorder="1" applyAlignment="1">
      <alignment vertical="center" wrapText="1"/>
    </xf>
    <xf numFmtId="199" fontId="2" fillId="0" borderId="3" xfId="0" applyNumberFormat="1" applyFont="1" applyBorder="1" applyAlignment="1">
      <alignment vertical="center"/>
    </xf>
    <xf numFmtId="186" fontId="2" fillId="0" borderId="3" xfId="178" applyNumberFormat="1" applyFont="1" applyFill="1" applyBorder="1" applyAlignment="1">
      <alignment vertical="center"/>
    </xf>
    <xf numFmtId="0" fontId="0" fillId="0" borderId="3" xfId="586" applyFont="1" applyFill="1" applyBorder="1" applyAlignment="1">
      <alignment horizontal="left" vertical="center" wrapText="1"/>
    </xf>
    <xf numFmtId="0" fontId="0" fillId="0" borderId="3" xfId="0" applyBorder="1"/>
    <xf numFmtId="0" fontId="4" fillId="0" borderId="0" xfId="219" applyFill="1" applyBorder="1" applyAlignment="1"/>
    <xf numFmtId="202" fontId="4" fillId="0" borderId="0" xfId="219" applyNumberFormat="1" applyFill="1" applyBorder="1" applyAlignment="1"/>
    <xf numFmtId="202" fontId="4" fillId="2" borderId="0" xfId="219" applyNumberFormat="1" applyFill="1" applyBorder="1" applyAlignment="1"/>
    <xf numFmtId="202" fontId="0" fillId="0" borderId="0" xfId="469" applyNumberFormat="1" applyFont="1" applyFill="1" applyBorder="1" applyAlignment="1">
      <alignment vertical="center"/>
    </xf>
    <xf numFmtId="196" fontId="0" fillId="2" borderId="0" xfId="469" applyNumberFormat="1" applyFont="1" applyFill="1" applyBorder="1" applyAlignment="1">
      <alignment horizontal="right" vertical="center"/>
    </xf>
    <xf numFmtId="202" fontId="2" fillId="0" borderId="1" xfId="586" applyNumberFormat="1" applyFont="1" applyFill="1" applyBorder="1" applyAlignment="1">
      <alignment horizontal="center" vertical="center" wrapText="1"/>
    </xf>
    <xf numFmtId="202" fontId="2" fillId="2" borderId="1" xfId="586" applyNumberFormat="1" applyFont="1" applyFill="1" applyBorder="1" applyAlignment="1">
      <alignment horizontal="center" vertical="center" wrapText="1"/>
    </xf>
    <xf numFmtId="0" fontId="2" fillId="0" borderId="1" xfId="469" applyNumberFormat="1" applyFont="1" applyFill="1" applyBorder="1" applyAlignment="1" applyProtection="1">
      <alignment horizontal="left" vertical="center" indent="1"/>
    </xf>
    <xf numFmtId="49" fontId="0" fillId="0" borderId="1" xfId="410" applyNumberFormat="1" applyFont="1" applyFill="1" applyBorder="1" applyAlignment="1">
      <alignment horizontal="left" vertical="center" wrapText="1"/>
    </xf>
    <xf numFmtId="186" fontId="0" fillId="0" borderId="1" xfId="586" applyNumberFormat="1" applyFont="1" applyFill="1" applyBorder="1" applyAlignment="1">
      <alignment vertical="center"/>
    </xf>
    <xf numFmtId="49" fontId="0" fillId="2" borderId="1" xfId="410" applyNumberFormat="1" applyFont="1" applyFill="1" applyBorder="1" applyAlignment="1">
      <alignment horizontal="left" vertical="center" wrapText="1" indent="2"/>
    </xf>
    <xf numFmtId="49" fontId="0" fillId="0" borderId="1" xfId="410" applyNumberFormat="1" applyFont="1" applyFill="1" applyBorder="1" applyAlignment="1">
      <alignment vertical="center" wrapText="1"/>
    </xf>
    <xf numFmtId="0" fontId="4" fillId="2" borderId="1" xfId="219" applyFill="1" applyBorder="1" applyAlignment="1"/>
    <xf numFmtId="49" fontId="4" fillId="0" borderId="1" xfId="410" applyNumberFormat="1" applyFont="1" applyFill="1" applyBorder="1" applyAlignment="1">
      <alignment vertical="center" wrapText="1"/>
    </xf>
    <xf numFmtId="195" fontId="4" fillId="2" borderId="1" xfId="219" applyNumberFormat="1" applyFill="1" applyBorder="1" applyAlignment="1">
      <alignment horizontal="right" vertical="center"/>
    </xf>
    <xf numFmtId="49" fontId="16" fillId="0" borderId="1" xfId="410" applyNumberFormat="1" applyFont="1" applyFill="1" applyBorder="1" applyAlignment="1">
      <alignment vertical="center" wrapText="1"/>
    </xf>
    <xf numFmtId="195" fontId="16" fillId="0" borderId="1" xfId="219" applyNumberFormat="1" applyFont="1" applyFill="1" applyBorder="1" applyAlignment="1">
      <alignment horizontal="right" vertical="center"/>
    </xf>
    <xf numFmtId="186" fontId="0" fillId="2" borderId="1" xfId="586" applyNumberFormat="1" applyFont="1" applyFill="1" applyBorder="1" applyAlignment="1">
      <alignment vertical="center"/>
    </xf>
    <xf numFmtId="195" fontId="16" fillId="2" borderId="1" xfId="219" applyNumberFormat="1" applyFont="1" applyFill="1" applyBorder="1" applyAlignment="1">
      <alignment horizontal="right" vertical="center"/>
    </xf>
    <xf numFmtId="0" fontId="16" fillId="0" borderId="1" xfId="469" applyNumberFormat="1" applyFont="1" applyFill="1" applyBorder="1" applyAlignment="1" applyProtection="1">
      <alignment vertical="center"/>
    </xf>
    <xf numFmtId="202" fontId="2" fillId="2" borderId="1" xfId="219" applyNumberFormat="1" applyFont="1" applyFill="1" applyBorder="1" applyAlignment="1"/>
    <xf numFmtId="202" fontId="4" fillId="2" borderId="1" xfId="219" applyNumberFormat="1" applyFill="1" applyBorder="1" applyAlignment="1"/>
    <xf numFmtId="0" fontId="0" fillId="0" borderId="3" xfId="469" applyNumberFormat="1" applyFont="1" applyFill="1" applyBorder="1" applyAlignment="1" applyProtection="1">
      <alignment horizontal="left" vertical="center" indent="1"/>
    </xf>
    <xf numFmtId="186" fontId="16" fillId="0" borderId="1" xfId="469" applyNumberFormat="1" applyFont="1" applyFill="1" applyBorder="1" applyAlignment="1" applyProtection="1">
      <alignment horizontal="right" vertical="center"/>
    </xf>
    <xf numFmtId="186" fontId="2" fillId="0" borderId="3" xfId="469" applyNumberFormat="1" applyFont="1" applyFill="1" applyBorder="1" applyAlignment="1" applyProtection="1">
      <alignment horizontal="right" vertical="center"/>
    </xf>
    <xf numFmtId="186" fontId="2" fillId="0" borderId="1" xfId="469" applyNumberFormat="1" applyFont="1" applyFill="1" applyBorder="1" applyAlignment="1" applyProtection="1">
      <alignment vertical="center"/>
    </xf>
    <xf numFmtId="186" fontId="2" fillId="0" borderId="1" xfId="469" applyNumberFormat="1" applyFont="1" applyFill="1" applyBorder="1" applyAlignment="1" applyProtection="1">
      <alignment horizontal="right" vertical="center"/>
    </xf>
    <xf numFmtId="0" fontId="0" fillId="0" borderId="1" xfId="469" applyNumberFormat="1" applyFont="1" applyFill="1" applyBorder="1" applyAlignment="1" applyProtection="1">
      <alignment horizontal="left" vertical="center" indent="1"/>
    </xf>
    <xf numFmtId="202" fontId="0" fillId="0" borderId="1" xfId="469" applyNumberFormat="1" applyFont="1" applyFill="1" applyBorder="1" applyAlignment="1" applyProtection="1">
      <alignment horizontal="right" vertical="center"/>
    </xf>
    <xf numFmtId="0" fontId="4" fillId="2" borderId="0" xfId="219" applyFill="1" applyBorder="1" applyAlignment="1"/>
    <xf numFmtId="0" fontId="0" fillId="0" borderId="0" xfId="469" applyFont="1" applyFill="1">
      <alignment vertical="center"/>
    </xf>
    <xf numFmtId="0" fontId="5" fillId="0" borderId="0" xfId="469" applyFont="1" applyFill="1" applyAlignment="1">
      <alignment vertical="top"/>
    </xf>
    <xf numFmtId="0" fontId="2" fillId="0" borderId="0" xfId="469" applyFont="1" applyFill="1">
      <alignment vertical="center"/>
    </xf>
    <xf numFmtId="0" fontId="0" fillId="0" borderId="0" xfId="0" applyFill="1" applyBorder="1" applyAlignment="1">
      <alignment vertical="center"/>
    </xf>
    <xf numFmtId="0" fontId="4" fillId="0" borderId="0" xfId="469" applyFill="1" applyBorder="1">
      <alignment vertical="center"/>
    </xf>
    <xf numFmtId="0" fontId="4" fillId="0" borderId="0" xfId="469" applyFill="1">
      <alignment vertical="center"/>
    </xf>
    <xf numFmtId="0" fontId="19" fillId="0" borderId="0" xfId="469" applyFont="1" applyFill="1">
      <alignment vertical="center"/>
    </xf>
    <xf numFmtId="196" fontId="19" fillId="0" borderId="0" xfId="469" applyNumberFormat="1" applyFont="1" applyFill="1">
      <alignment vertical="center"/>
    </xf>
    <xf numFmtId="0" fontId="0" fillId="0" borderId="0" xfId="469" applyFont="1" applyFill="1" applyAlignment="1">
      <alignment horizontal="right" vertical="center"/>
    </xf>
    <xf numFmtId="196" fontId="0" fillId="0" borderId="0" xfId="469" applyNumberFormat="1" applyFont="1" applyFill="1" applyAlignment="1">
      <alignment horizontal="right" vertical="center"/>
    </xf>
    <xf numFmtId="177" fontId="2" fillId="0" borderId="1" xfId="469" applyNumberFormat="1" applyFont="1" applyFill="1" applyBorder="1" applyAlignment="1" applyProtection="1">
      <alignment horizontal="right" vertical="center"/>
    </xf>
    <xf numFmtId="196" fontId="2" fillId="0" borderId="1" xfId="469" applyNumberFormat="1" applyFont="1" applyFill="1" applyBorder="1" applyAlignment="1" applyProtection="1">
      <alignment horizontal="right" vertical="center"/>
    </xf>
    <xf numFmtId="177" fontId="16" fillId="0" borderId="1" xfId="469" applyNumberFormat="1" applyFont="1" applyFill="1" applyBorder="1" applyAlignment="1" applyProtection="1">
      <alignment horizontal="right" vertical="center"/>
    </xf>
    <xf numFmtId="203" fontId="16" fillId="0" borderId="1" xfId="469" applyNumberFormat="1" applyFont="1" applyFill="1" applyBorder="1" applyAlignment="1" applyProtection="1">
      <alignment horizontal="right" vertical="center"/>
    </xf>
    <xf numFmtId="186" fontId="16" fillId="2" borderId="1" xfId="469" applyNumberFormat="1" applyFont="1" applyFill="1" applyBorder="1" applyAlignment="1" applyProtection="1">
      <alignment horizontal="right" vertical="center"/>
    </xf>
    <xf numFmtId="203" fontId="16" fillId="0" borderId="1" xfId="178" applyNumberFormat="1" applyFont="1" applyFill="1" applyBorder="1" applyAlignment="1">
      <alignment vertical="center"/>
    </xf>
    <xf numFmtId="186" fontId="16" fillId="0" borderId="4" xfId="469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177" fontId="16" fillId="0" borderId="2" xfId="469" applyNumberFormat="1" applyFont="1" applyFill="1" applyBorder="1" applyAlignment="1" applyProtection="1">
      <alignment horizontal="right" vertical="center"/>
    </xf>
    <xf numFmtId="186" fontId="16" fillId="0" borderId="2" xfId="469" applyNumberFormat="1" applyFont="1" applyFill="1" applyBorder="1" applyAlignment="1" applyProtection="1">
      <alignment horizontal="right" vertical="center"/>
    </xf>
    <xf numFmtId="196" fontId="2" fillId="0" borderId="2" xfId="469" applyNumberFormat="1" applyFont="1" applyFill="1" applyBorder="1" applyAlignment="1" applyProtection="1">
      <alignment horizontal="right" vertical="center"/>
    </xf>
    <xf numFmtId="186" fontId="16" fillId="0" borderId="3" xfId="469" applyNumberFormat="1" applyFont="1" applyFill="1" applyBorder="1" applyAlignment="1" applyProtection="1">
      <alignment horizontal="right" vertical="center"/>
    </xf>
    <xf numFmtId="196" fontId="2" fillId="0" borderId="3" xfId="469" applyNumberFormat="1" applyFont="1" applyFill="1" applyBorder="1" applyAlignment="1" applyProtection="1">
      <alignment horizontal="right" vertical="center"/>
    </xf>
    <xf numFmtId="196" fontId="16" fillId="0" borderId="1" xfId="469" applyNumberFormat="1" applyFont="1" applyFill="1" applyBorder="1" applyAlignment="1" applyProtection="1">
      <alignment horizontal="right" vertical="center"/>
    </xf>
    <xf numFmtId="196" fontId="19" fillId="0" borderId="1" xfId="20" applyNumberFormat="1" applyFont="1" applyFill="1" applyBorder="1" applyAlignment="1">
      <alignment vertical="center"/>
    </xf>
    <xf numFmtId="0" fontId="5" fillId="0" borderId="0" xfId="586" applyFont="1" applyFill="1" applyAlignment="1">
      <alignment vertical="top"/>
    </xf>
    <xf numFmtId="0" fontId="2" fillId="0" borderId="0" xfId="586" applyFont="1" applyFill="1" applyAlignment="1">
      <alignment vertical="center" wrapText="1"/>
    </xf>
    <xf numFmtId="0" fontId="20" fillId="0" borderId="0" xfId="586" applyFont="1" applyFill="1" applyAlignment="1">
      <alignment vertical="center"/>
    </xf>
    <xf numFmtId="0" fontId="0" fillId="0" borderId="0" xfId="586" applyFont="1" applyFill="1" applyAlignment="1">
      <alignment vertical="center"/>
    </xf>
    <xf numFmtId="190" fontId="0" fillId="0" borderId="0" xfId="586" applyNumberFormat="1" applyFont="1" applyFill="1" applyAlignment="1">
      <alignment vertical="center"/>
    </xf>
    <xf numFmtId="201" fontId="0" fillId="0" borderId="0" xfId="586" applyNumberFormat="1" applyFont="1" applyFill="1" applyAlignment="1">
      <alignment vertical="center"/>
    </xf>
    <xf numFmtId="190" fontId="19" fillId="0" borderId="0" xfId="586" applyNumberFormat="1" applyFont="1" applyFill="1" applyAlignment="1">
      <alignment vertical="center"/>
    </xf>
    <xf numFmtId="201" fontId="19" fillId="0" borderId="0" xfId="586" applyNumberFormat="1" applyFont="1" applyFill="1" applyAlignment="1">
      <alignment vertical="center"/>
    </xf>
    <xf numFmtId="201" fontId="0" fillId="0" borderId="0" xfId="586" applyNumberFormat="1" applyFont="1" applyFill="1" applyAlignment="1">
      <alignment horizontal="right" vertical="center"/>
    </xf>
    <xf numFmtId="0" fontId="15" fillId="0" borderId="2" xfId="586" applyFont="1" applyFill="1" applyBorder="1" applyAlignment="1">
      <alignment horizontal="left" vertical="center" wrapText="1" indent="1"/>
    </xf>
    <xf numFmtId="190" fontId="0" fillId="0" borderId="2" xfId="178" applyNumberFormat="1" applyFont="1" applyFill="1" applyBorder="1" applyAlignment="1">
      <alignment vertical="center"/>
    </xf>
    <xf numFmtId="201" fontId="0" fillId="0" borderId="2" xfId="11" applyNumberFormat="1" applyFont="1" applyFill="1" applyBorder="1" applyAlignment="1">
      <alignment horizontal="right" vertical="center"/>
    </xf>
    <xf numFmtId="203" fontId="0" fillId="0" borderId="2" xfId="178" applyNumberFormat="1" applyFont="1" applyFill="1" applyBorder="1" applyAlignment="1">
      <alignment vertical="center"/>
    </xf>
    <xf numFmtId="186" fontId="0" fillId="0" borderId="3" xfId="178" applyNumberFormat="1" applyFont="1" applyFill="1" applyBorder="1" applyAlignment="1">
      <alignment vertical="center"/>
    </xf>
    <xf numFmtId="186" fontId="0" fillId="0" borderId="3" xfId="586" applyNumberFormat="1" applyFont="1" applyFill="1" applyBorder="1" applyAlignment="1">
      <alignment vertical="center"/>
    </xf>
    <xf numFmtId="0" fontId="0" fillId="0" borderId="1" xfId="586" applyFont="1" applyFill="1" applyBorder="1" applyAlignment="1">
      <alignment horizontal="left" vertical="center" wrapText="1"/>
    </xf>
    <xf numFmtId="201" fontId="0" fillId="0" borderId="1" xfId="178" applyNumberFormat="1" applyFont="1" applyFill="1" applyBorder="1" applyAlignment="1">
      <alignment vertical="center"/>
    </xf>
    <xf numFmtId="203" fontId="0" fillId="0" borderId="1" xfId="178" applyNumberFormat="1" applyFont="1" applyFill="1" applyBorder="1" applyAlignment="1">
      <alignment vertical="center"/>
    </xf>
    <xf numFmtId="0" fontId="15" fillId="0" borderId="1" xfId="586" applyFont="1" applyFill="1" applyBorder="1" applyAlignment="1">
      <alignment horizontal="center" vertical="center" wrapText="1"/>
    </xf>
    <xf numFmtId="190" fontId="0" fillId="0" borderId="1" xfId="174" applyNumberFormat="1" applyFont="1" applyFill="1" applyBorder="1">
      <alignment vertical="center"/>
    </xf>
    <xf numFmtId="0" fontId="0" fillId="0" borderId="0" xfId="0" applyFill="1"/>
    <xf numFmtId="0" fontId="0" fillId="2" borderId="0" xfId="0" applyFill="1"/>
    <xf numFmtId="0" fontId="21" fillId="0" borderId="0" xfId="0" applyNumberFormat="1" applyFont="1" applyFill="1" applyBorder="1" applyAlignment="1" applyProtection="1">
      <alignment horizontal="centerContinuous" vertical="center"/>
    </xf>
    <xf numFmtId="0" fontId="22" fillId="2" borderId="0" xfId="0" applyFont="1" applyFill="1" applyBorder="1" applyAlignment="1">
      <alignment horizontal="centerContinuous" vertical="center"/>
    </xf>
    <xf numFmtId="0" fontId="0" fillId="0" borderId="0" xfId="0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0" xfId="0" applyFont="1" applyFill="1" applyBorder="1" applyAlignment="1"/>
    <xf numFmtId="0" fontId="23" fillId="0" borderId="0" xfId="0" applyFont="1" applyFill="1" applyAlignment="1">
      <alignment horizontal="left"/>
    </xf>
    <xf numFmtId="0" fontId="23" fillId="2" borderId="0" xfId="0" applyFont="1" applyFill="1" applyAlignment="1">
      <alignment horizontal="right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185" fontId="2" fillId="0" borderId="1" xfId="0" applyNumberFormat="1" applyFont="1" applyFill="1" applyBorder="1" applyAlignment="1" applyProtection="1">
      <alignment horizontal="left" vertical="center"/>
    </xf>
    <xf numFmtId="195" fontId="2" fillId="2" borderId="1" xfId="425" applyNumberFormat="1" applyFont="1" applyFill="1" applyBorder="1" applyAlignment="1" applyProtection="1">
      <alignment horizontal="right" vertical="center"/>
    </xf>
    <xf numFmtId="195" fontId="0" fillId="0" borderId="0" xfId="0" applyNumberFormat="1" applyFill="1"/>
    <xf numFmtId="185" fontId="0" fillId="0" borderId="1" xfId="0" applyNumberFormat="1" applyFill="1" applyBorder="1" applyAlignment="1" applyProtection="1">
      <alignment horizontal="left" vertical="center"/>
    </xf>
    <xf numFmtId="195" fontId="0" fillId="2" borderId="1" xfId="425" applyNumberFormat="1" applyFont="1" applyFill="1" applyBorder="1" applyAlignment="1" applyProtection="1">
      <alignment horizontal="right" vertical="center"/>
    </xf>
    <xf numFmtId="185" fontId="0" fillId="2" borderId="1" xfId="0" applyNumberFormat="1" applyFill="1" applyBorder="1" applyAlignment="1" applyProtection="1">
      <alignment horizontal="left" vertical="center"/>
    </xf>
    <xf numFmtId="185" fontId="4" fillId="0" borderId="1" xfId="0" applyNumberFormat="1" applyFont="1" applyFill="1" applyBorder="1" applyAlignment="1" applyProtection="1">
      <alignment horizontal="left" vertical="center"/>
    </xf>
    <xf numFmtId="195" fontId="0" fillId="0" borderId="1" xfId="425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/>
    <xf numFmtId="0" fontId="24" fillId="0" borderId="0" xfId="0" applyFont="1" applyFill="1" applyBorder="1" applyAlignment="1">
      <alignment horizontal="centerContinuous"/>
    </xf>
    <xf numFmtId="0" fontId="25" fillId="0" borderId="0" xfId="0" applyFont="1" applyFill="1" applyBorder="1" applyAlignment="1">
      <alignment horizontal="centerContinuous"/>
    </xf>
    <xf numFmtId="0" fontId="25" fillId="2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0" fillId="2" borderId="0" xfId="0" applyFont="1" applyFill="1" applyBorder="1" applyAlignment="1">
      <alignment horizontal="centerContinuous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Alignment="1"/>
    <xf numFmtId="0" fontId="23" fillId="2" borderId="0" xfId="0" applyFont="1" applyFill="1" applyBorder="1" applyAlignment="1">
      <alignment horizontal="right"/>
    </xf>
    <xf numFmtId="0" fontId="26" fillId="0" borderId="1" xfId="0" applyNumberFormat="1" applyFont="1" applyFill="1" applyBorder="1" applyAlignment="1" applyProtection="1">
      <alignment horizontal="center" vertic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6" fillId="2" borderId="1" xfId="0" applyNumberFormat="1" applyFont="1" applyFill="1" applyBorder="1" applyAlignment="1" applyProtection="1">
      <alignment horizontal="center" vertical="center"/>
    </xf>
    <xf numFmtId="49" fontId="26" fillId="0" borderId="1" xfId="319" applyNumberFormat="1" applyFont="1" applyFill="1" applyBorder="1" applyAlignment="1" applyProtection="1">
      <alignment horizontal="left" vertical="center" wrapText="1"/>
    </xf>
    <xf numFmtId="186" fontId="26" fillId="0" borderId="1" xfId="476" applyNumberFormat="1" applyFont="1" applyFill="1" applyBorder="1" applyAlignment="1" applyProtection="1">
      <alignment horizontal="right" vertical="center"/>
    </xf>
    <xf numFmtId="49" fontId="26" fillId="0" borderId="5" xfId="36" applyNumberFormat="1" applyFont="1" applyFill="1" applyBorder="1" applyAlignment="1" applyProtection="1">
      <alignment horizontal="left" vertical="center"/>
    </xf>
    <xf numFmtId="186" fontId="26" fillId="2" borderId="1" xfId="476" applyNumberFormat="1" applyFont="1" applyFill="1" applyBorder="1" applyAlignment="1" applyProtection="1">
      <alignment horizontal="right" vertical="center"/>
    </xf>
    <xf numFmtId="49" fontId="23" fillId="0" borderId="1" xfId="319" applyNumberFormat="1" applyFont="1" applyFill="1" applyBorder="1" applyAlignment="1" applyProtection="1">
      <alignment horizontal="left" vertical="center" wrapText="1"/>
    </xf>
    <xf numFmtId="186" fontId="27" fillId="0" borderId="1" xfId="476" applyNumberFormat="1" applyFont="1" applyFill="1" applyBorder="1" applyAlignment="1" applyProtection="1">
      <alignment horizontal="right" vertical="center"/>
    </xf>
    <xf numFmtId="49" fontId="23" fillId="0" borderId="5" xfId="319" applyNumberFormat="1" applyFont="1" applyFill="1" applyBorder="1" applyAlignment="1" applyProtection="1">
      <alignment horizontal="left" vertical="center" wrapText="1"/>
    </xf>
    <xf numFmtId="186" fontId="28" fillId="2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/>
    <xf numFmtId="49" fontId="23" fillId="0" borderId="5" xfId="36" applyNumberFormat="1" applyFont="1" applyFill="1" applyBorder="1" applyAlignment="1" applyProtection="1">
      <alignment horizontal="left" vertical="center"/>
    </xf>
    <xf numFmtId="49" fontId="23" fillId="0" borderId="1" xfId="319" applyNumberFormat="1" applyFont="1" applyFill="1" applyBorder="1" applyAlignment="1" applyProtection="1">
      <alignment horizontal="left" vertical="center" wrapText="1"/>
    </xf>
    <xf numFmtId="186" fontId="28" fillId="0" borderId="1" xfId="0" applyNumberFormat="1" applyFont="1" applyFill="1" applyBorder="1" applyAlignment="1">
      <alignment horizontal="right" vertical="center"/>
    </xf>
    <xf numFmtId="186" fontId="27" fillId="2" borderId="1" xfId="476" applyNumberFormat="1" applyFont="1" applyFill="1" applyBorder="1" applyAlignment="1" applyProtection="1">
      <alignment horizontal="right" vertical="center"/>
    </xf>
    <xf numFmtId="49" fontId="23" fillId="0" borderId="5" xfId="0" applyNumberFormat="1" applyFont="1" applyFill="1" applyBorder="1" applyAlignment="1" applyProtection="1">
      <alignment horizontal="left" vertical="center"/>
    </xf>
    <xf numFmtId="202" fontId="19" fillId="2" borderId="0" xfId="469" applyNumberFormat="1" applyFont="1" applyFill="1">
      <alignment vertical="center"/>
    </xf>
    <xf numFmtId="201" fontId="19" fillId="0" borderId="0" xfId="469" applyNumberFormat="1" applyFont="1" applyFill="1">
      <alignment vertical="center"/>
    </xf>
    <xf numFmtId="0" fontId="0" fillId="0" borderId="0" xfId="469" applyFont="1" applyFill="1" applyBorder="1">
      <alignment vertical="center"/>
    </xf>
    <xf numFmtId="0" fontId="0" fillId="0" borderId="0" xfId="469" applyFont="1" applyFill="1" applyBorder="1" applyAlignment="1">
      <alignment horizontal="right" vertical="center"/>
    </xf>
    <xf numFmtId="198" fontId="2" fillId="0" borderId="1" xfId="586" applyNumberFormat="1" applyFont="1" applyFill="1" applyBorder="1" applyAlignment="1">
      <alignment vertical="center"/>
    </xf>
    <xf numFmtId="204" fontId="2" fillId="0" borderId="1" xfId="586" applyNumberFormat="1" applyFont="1" applyFill="1" applyBorder="1" applyAlignment="1">
      <alignment vertical="center"/>
    </xf>
    <xf numFmtId="203" fontId="2" fillId="0" borderId="1" xfId="469" applyNumberFormat="1" applyFont="1" applyFill="1" applyBorder="1">
      <alignment vertical="center"/>
    </xf>
    <xf numFmtId="0" fontId="0" fillId="0" borderId="1" xfId="0" applyFill="1" applyBorder="1" applyAlignment="1">
      <alignment vertical="center"/>
    </xf>
    <xf numFmtId="198" fontId="0" fillId="0" borderId="1" xfId="586" applyNumberFormat="1" applyFont="1" applyFill="1" applyBorder="1" applyAlignment="1">
      <alignment vertical="center"/>
    </xf>
    <xf numFmtId="204" fontId="0" fillId="0" borderId="1" xfId="586" applyNumberFormat="1" applyFont="1" applyFill="1" applyBorder="1" applyAlignment="1">
      <alignment vertical="center"/>
    </xf>
    <xf numFmtId="203" fontId="4" fillId="0" borderId="1" xfId="469" applyNumberFormat="1" applyFill="1" applyBorder="1">
      <alignment vertical="center"/>
    </xf>
    <xf numFmtId="0" fontId="0" fillId="0" borderId="1" xfId="0" applyFont="1" applyFill="1" applyBorder="1" applyAlignment="1">
      <alignment vertical="center"/>
    </xf>
    <xf numFmtId="203" fontId="0" fillId="0" borderId="1" xfId="469" applyNumberFormat="1" applyFont="1" applyFill="1" applyBorder="1">
      <alignment vertical="center"/>
    </xf>
    <xf numFmtId="198" fontId="0" fillId="0" borderId="2" xfId="586" applyNumberFormat="1" applyFont="1" applyFill="1" applyBorder="1" applyAlignment="1">
      <alignment vertical="center"/>
    </xf>
    <xf numFmtId="204" fontId="0" fillId="0" borderId="2" xfId="586" applyNumberFormat="1" applyFont="1" applyFill="1" applyBorder="1" applyAlignment="1">
      <alignment vertical="center"/>
    </xf>
    <xf numFmtId="203" fontId="4" fillId="0" borderId="2" xfId="469" applyNumberFormat="1" applyFill="1" applyBorder="1">
      <alignment vertical="center"/>
    </xf>
    <xf numFmtId="0" fontId="2" fillId="0" borderId="3" xfId="469" applyFont="1" applyFill="1" applyBorder="1" applyAlignment="1">
      <alignment horizontal="left" vertical="center" indent="1"/>
    </xf>
    <xf numFmtId="198" fontId="2" fillId="0" borderId="3" xfId="586" applyNumberFormat="1" applyFont="1" applyFill="1" applyBorder="1" applyAlignment="1">
      <alignment vertical="center"/>
    </xf>
    <xf numFmtId="203" fontId="2" fillId="0" borderId="3" xfId="0" applyNumberFormat="1" applyFont="1" applyFill="1" applyBorder="1"/>
    <xf numFmtId="0" fontId="0" fillId="0" borderId="1" xfId="469" applyFont="1" applyFill="1" applyBorder="1" applyAlignment="1">
      <alignment horizontal="left" vertical="center" indent="1"/>
    </xf>
    <xf numFmtId="0" fontId="0" fillId="0" borderId="1" xfId="0" applyFont="1" applyFill="1" applyBorder="1"/>
    <xf numFmtId="0" fontId="2" fillId="0" borderId="1" xfId="469" applyFont="1" applyFill="1" applyBorder="1" applyAlignment="1">
      <alignment horizontal="left" vertical="center" indent="1"/>
    </xf>
    <xf numFmtId="190" fontId="0" fillId="0" borderId="1" xfId="469" applyNumberFormat="1" applyFont="1" applyFill="1" applyBorder="1">
      <alignment vertical="center"/>
    </xf>
    <xf numFmtId="205" fontId="0" fillId="0" borderId="1" xfId="469" applyNumberFormat="1" applyFont="1" applyFill="1" applyBorder="1" applyAlignment="1" applyProtection="1">
      <alignment horizontal="right" vertical="center"/>
    </xf>
    <xf numFmtId="0" fontId="4" fillId="0" borderId="1" xfId="469" applyFill="1" applyBorder="1">
      <alignment vertical="center"/>
    </xf>
    <xf numFmtId="0" fontId="0" fillId="0" borderId="1" xfId="469" applyFont="1" applyFill="1" applyBorder="1" applyAlignment="1">
      <alignment horizontal="left" vertical="center" indent="2"/>
    </xf>
    <xf numFmtId="0" fontId="2" fillId="0" borderId="1" xfId="469" applyFont="1" applyFill="1" applyBorder="1">
      <alignment vertical="center"/>
    </xf>
    <xf numFmtId="0" fontId="2" fillId="0" borderId="1" xfId="586" applyFont="1" applyFill="1" applyBorder="1" applyAlignment="1">
      <alignment vertical="center" wrapText="1"/>
    </xf>
    <xf numFmtId="203" fontId="2" fillId="0" borderId="1" xfId="469" applyNumberFormat="1" applyFont="1" applyFill="1" applyBorder="1" applyAlignment="1" applyProtection="1">
      <alignment vertical="center"/>
    </xf>
    <xf numFmtId="203" fontId="0" fillId="0" borderId="1" xfId="469" applyNumberFormat="1" applyFont="1" applyFill="1" applyBorder="1" applyAlignment="1" applyProtection="1">
      <alignment vertical="center"/>
    </xf>
    <xf numFmtId="203" fontId="0" fillId="0" borderId="2" xfId="469" applyNumberFormat="1" applyFont="1" applyFill="1" applyBorder="1" applyAlignment="1" applyProtection="1">
      <alignment vertical="center"/>
    </xf>
    <xf numFmtId="202" fontId="0" fillId="2" borderId="0" xfId="469" applyNumberFormat="1" applyFont="1" applyFill="1" applyBorder="1">
      <alignment vertical="center"/>
    </xf>
    <xf numFmtId="0" fontId="2" fillId="2" borderId="1" xfId="586" applyFont="1" applyFill="1" applyBorder="1" applyAlignment="1">
      <alignment horizontal="center" vertical="center" wrapText="1"/>
    </xf>
    <xf numFmtId="198" fontId="2" fillId="2" borderId="1" xfId="586" applyNumberFormat="1" applyFont="1" applyFill="1" applyBorder="1" applyAlignment="1">
      <alignment vertical="center"/>
    </xf>
    <xf numFmtId="198" fontId="0" fillId="2" borderId="1" xfId="586" applyNumberFormat="1" applyFont="1" applyFill="1" applyBorder="1" applyAlignment="1">
      <alignment vertical="center"/>
    </xf>
    <xf numFmtId="198" fontId="0" fillId="0" borderId="1" xfId="586" applyNumberFormat="1" applyFont="1" applyFill="1" applyBorder="1" applyAlignment="1">
      <alignment vertical="center"/>
    </xf>
    <xf numFmtId="198" fontId="0" fillId="2" borderId="2" xfId="586" applyNumberFormat="1" applyFont="1" applyFill="1" applyBorder="1" applyAlignment="1">
      <alignment vertical="center"/>
    </xf>
    <xf numFmtId="198" fontId="2" fillId="2" borderId="3" xfId="586" applyNumberFormat="1" applyFont="1" applyFill="1" applyBorder="1" applyAlignment="1">
      <alignment vertical="center"/>
    </xf>
    <xf numFmtId="0" fontId="0" fillId="2" borderId="1" xfId="0" applyFont="1" applyFill="1" applyBorder="1"/>
    <xf numFmtId="202" fontId="19" fillId="2" borderId="1" xfId="469" applyNumberFormat="1" applyFont="1" applyFill="1" applyBorder="1">
      <alignment vertical="center"/>
    </xf>
    <xf numFmtId="201" fontId="0" fillId="0" borderId="0" xfId="469" applyNumberFormat="1" applyFont="1" applyFill="1" applyBorder="1" applyAlignment="1">
      <alignment horizontal="right" vertical="center"/>
    </xf>
    <xf numFmtId="201" fontId="29" fillId="0" borderId="1" xfId="469" applyNumberFormat="1" applyFont="1" applyFill="1" applyBorder="1" applyAlignment="1" applyProtection="1">
      <alignment horizontal="center" vertical="center" wrapText="1"/>
    </xf>
    <xf numFmtId="203" fontId="0" fillId="0" borderId="6" xfId="469" applyNumberFormat="1" applyFont="1" applyFill="1" applyBorder="1" applyAlignment="1" applyProtection="1">
      <alignment vertical="center"/>
    </xf>
    <xf numFmtId="0" fontId="0" fillId="0" borderId="1" xfId="469" applyNumberFormat="1" applyFont="1" applyFill="1" applyBorder="1" applyAlignment="1" applyProtection="1">
      <alignment vertical="center"/>
    </xf>
    <xf numFmtId="0" fontId="0" fillId="0" borderId="4" xfId="469" applyNumberFormat="1" applyFont="1" applyFill="1" applyBorder="1" applyAlignment="1" applyProtection="1">
      <alignment vertical="center"/>
    </xf>
    <xf numFmtId="201" fontId="19" fillId="0" borderId="1" xfId="469" applyNumberFormat="1" applyFont="1" applyFill="1" applyBorder="1">
      <alignment vertical="center"/>
    </xf>
    <xf numFmtId="0" fontId="2" fillId="0" borderId="0" xfId="586" applyFont="1" applyFill="1" applyAlignment="1">
      <alignment vertical="center"/>
    </xf>
    <xf numFmtId="0" fontId="30" fillId="0" borderId="0" xfId="586" applyFont="1" applyFill="1" applyAlignment="1">
      <alignment vertical="center"/>
    </xf>
    <xf numFmtId="186" fontId="0" fillId="0" borderId="0" xfId="586" applyNumberFormat="1" applyFont="1" applyFill="1" applyAlignment="1">
      <alignment vertical="center"/>
    </xf>
    <xf numFmtId="181" fontId="0" fillId="0" borderId="0" xfId="586" applyNumberFormat="1" applyFont="1" applyFill="1" applyAlignment="1">
      <alignment horizontal="right" vertical="center"/>
    </xf>
    <xf numFmtId="186" fontId="2" fillId="0" borderId="1" xfId="586" applyNumberFormat="1" applyFont="1" applyFill="1" applyBorder="1" applyAlignment="1">
      <alignment horizontal="center" vertical="center" wrapText="1"/>
    </xf>
    <xf numFmtId="0" fontId="2" fillId="0" borderId="1" xfId="586" applyFont="1" applyFill="1" applyBorder="1" applyAlignment="1">
      <alignment horizontal="left" vertical="center" wrapText="1" indent="1"/>
    </xf>
    <xf numFmtId="198" fontId="2" fillId="0" borderId="1" xfId="586" applyNumberFormat="1" applyFont="1" applyFill="1" applyBorder="1" applyAlignment="1">
      <alignment horizontal="right" vertical="center"/>
    </xf>
    <xf numFmtId="200" fontId="2" fillId="0" borderId="1" xfId="586" applyNumberFormat="1" applyFont="1" applyFill="1" applyBorder="1" applyAlignment="1">
      <alignment horizontal="right" vertical="center"/>
    </xf>
    <xf numFmtId="0" fontId="2" fillId="0" borderId="1" xfId="586" applyFont="1" applyFill="1" applyBorder="1" applyAlignment="1">
      <alignment horizontal="left" vertical="center" indent="1"/>
    </xf>
    <xf numFmtId="0" fontId="0" fillId="0" borderId="1" xfId="586" applyFont="1" applyFill="1" applyBorder="1" applyAlignment="1">
      <alignment horizontal="left" vertical="center" indent="2"/>
    </xf>
    <xf numFmtId="198" fontId="0" fillId="0" borderId="1" xfId="0" applyNumberFormat="1" applyFont="1" applyFill="1" applyBorder="1" applyAlignment="1">
      <alignment vertical="center"/>
    </xf>
    <xf numFmtId="200" fontId="0" fillId="0" borderId="1" xfId="586" applyNumberFormat="1" applyFont="1" applyFill="1" applyBorder="1" applyAlignment="1">
      <alignment horizontal="right" vertical="center"/>
    </xf>
    <xf numFmtId="198" fontId="31" fillId="0" borderId="1" xfId="0" applyNumberFormat="1" applyFont="1" applyFill="1" applyBorder="1" applyAlignment="1">
      <alignment vertical="center"/>
    </xf>
    <xf numFmtId="198" fontId="32" fillId="0" borderId="5" xfId="0" applyNumberFormat="1" applyFont="1" applyFill="1" applyBorder="1" applyAlignment="1">
      <alignment vertical="center"/>
    </xf>
    <xf numFmtId="198" fontId="2" fillId="0" borderId="5" xfId="586" applyNumberFormat="1" applyFont="1" applyFill="1" applyBorder="1" applyAlignment="1">
      <alignment horizontal="right" vertical="center"/>
    </xf>
    <xf numFmtId="198" fontId="0" fillId="0" borderId="5" xfId="586" applyNumberFormat="1" applyFont="1" applyFill="1" applyBorder="1" applyAlignment="1">
      <alignment horizontal="right" vertical="center"/>
    </xf>
    <xf numFmtId="198" fontId="0" fillId="0" borderId="4" xfId="586" applyNumberFormat="1" applyFont="1" applyFill="1" applyBorder="1" applyAlignment="1">
      <alignment vertical="center"/>
    </xf>
    <xf numFmtId="0" fontId="0" fillId="0" borderId="4" xfId="586" applyFont="1" applyFill="1" applyBorder="1" applyAlignment="1">
      <alignment horizontal="left" vertical="center" indent="2"/>
    </xf>
    <xf numFmtId="198" fontId="0" fillId="0" borderId="4" xfId="0" applyNumberFormat="1" applyFont="1" applyFill="1" applyBorder="1" applyAlignment="1">
      <alignment vertical="center"/>
    </xf>
    <xf numFmtId="200" fontId="0" fillId="0" borderId="4" xfId="586" applyNumberFormat="1" applyFont="1" applyFill="1" applyBorder="1" applyAlignment="1">
      <alignment horizontal="right" vertical="center"/>
    </xf>
    <xf numFmtId="0" fontId="0" fillId="0" borderId="2" xfId="586" applyFont="1" applyFill="1" applyBorder="1" applyAlignment="1">
      <alignment horizontal="left" vertical="center" indent="2"/>
    </xf>
    <xf numFmtId="198" fontId="0" fillId="0" borderId="7" xfId="0" applyNumberFormat="1" applyFont="1" applyFill="1" applyBorder="1" applyAlignment="1">
      <alignment vertical="center"/>
    </xf>
    <xf numFmtId="198" fontId="0" fillId="0" borderId="2" xfId="0" applyNumberFormat="1" applyFont="1" applyFill="1" applyBorder="1" applyAlignment="1">
      <alignment vertical="center"/>
    </xf>
    <xf numFmtId="200" fontId="0" fillId="0" borderId="2" xfId="586" applyNumberFormat="1" applyFont="1" applyFill="1" applyBorder="1" applyAlignment="1">
      <alignment horizontal="right" vertical="center"/>
    </xf>
    <xf numFmtId="0" fontId="2" fillId="0" borderId="3" xfId="586" applyFont="1" applyFill="1" applyBorder="1" applyAlignment="1">
      <alignment horizontal="left" vertical="center" wrapText="1" indent="1"/>
    </xf>
    <xf numFmtId="198" fontId="2" fillId="0" borderId="3" xfId="586" applyNumberFormat="1" applyFont="1" applyFill="1" applyBorder="1" applyAlignment="1">
      <alignment horizontal="right" vertical="center"/>
    </xf>
    <xf numFmtId="200" fontId="2" fillId="0" borderId="3" xfId="586" applyNumberFormat="1" applyFont="1" applyFill="1" applyBorder="1" applyAlignment="1">
      <alignment horizontal="right" vertical="center"/>
    </xf>
    <xf numFmtId="0" fontId="0" fillId="0" borderId="1" xfId="586" applyFont="1" applyFill="1" applyBorder="1" applyAlignment="1">
      <alignment horizontal="left" vertical="center" indent="1"/>
    </xf>
    <xf numFmtId="198" fontId="0" fillId="0" borderId="1" xfId="586" applyNumberFormat="1" applyFont="1" applyFill="1" applyBorder="1" applyAlignment="1">
      <alignment horizontal="right" vertical="center"/>
    </xf>
    <xf numFmtId="197" fontId="0" fillId="0" borderId="1" xfId="586" applyNumberFormat="1" applyFont="1" applyFill="1" applyBorder="1" applyAlignment="1">
      <alignment horizontal="right" vertical="center"/>
    </xf>
    <xf numFmtId="197" fontId="0" fillId="0" borderId="1" xfId="178" applyNumberFormat="1" applyFont="1" applyFill="1" applyBorder="1" applyAlignment="1">
      <alignment horizontal="right" vertical="center"/>
    </xf>
    <xf numFmtId="198" fontId="0" fillId="0" borderId="1" xfId="178" applyNumberFormat="1" applyFont="1" applyFill="1" applyBorder="1" applyAlignment="1">
      <alignment horizontal="right" vertical="center"/>
    </xf>
    <xf numFmtId="197" fontId="2" fillId="0" borderId="1" xfId="586" applyNumberFormat="1" applyFont="1" applyFill="1" applyBorder="1" applyAlignment="1">
      <alignment horizontal="right" vertical="center"/>
    </xf>
    <xf numFmtId="197" fontId="2" fillId="0" borderId="1" xfId="178" applyNumberFormat="1" applyFont="1" applyFill="1" applyBorder="1" applyAlignment="1">
      <alignment horizontal="right" vertical="center"/>
    </xf>
    <xf numFmtId="203" fontId="20" fillId="0" borderId="1" xfId="586" applyNumberFormat="1" applyFont="1" applyFill="1" applyBorder="1" applyAlignment="1">
      <alignment horizontal="right" vertical="center"/>
    </xf>
    <xf numFmtId="186" fontId="0" fillId="0" borderId="0" xfId="586" applyNumberFormat="1" applyFont="1" applyFill="1" applyBorder="1" applyAlignment="1">
      <alignment vertical="center"/>
    </xf>
    <xf numFmtId="0" fontId="0" fillId="0" borderId="0" xfId="586" applyFont="1" applyFill="1" applyBorder="1" applyAlignment="1">
      <alignment vertical="center"/>
    </xf>
    <xf numFmtId="186" fontId="0" fillId="0" borderId="8" xfId="586" applyNumberFormat="1" applyFont="1" applyFill="1" applyBorder="1" applyAlignment="1">
      <alignment vertical="center"/>
    </xf>
    <xf numFmtId="203" fontId="20" fillId="0" borderId="3" xfId="586" applyNumberFormat="1" applyFont="1" applyFill="1" applyBorder="1" applyAlignment="1">
      <alignment horizontal="right" vertical="center"/>
    </xf>
    <xf numFmtId="203" fontId="0" fillId="0" borderId="1" xfId="586" applyNumberFormat="1" applyFont="1" applyFill="1" applyBorder="1" applyAlignment="1">
      <alignment horizontal="right" vertical="center"/>
    </xf>
    <xf numFmtId="203" fontId="20" fillId="0" borderId="1" xfId="178" applyNumberFormat="1" applyFont="1" applyFill="1" applyBorder="1" applyAlignment="1">
      <alignment horizontal="right" vertical="center"/>
    </xf>
    <xf numFmtId="203" fontId="0" fillId="0" borderId="0" xfId="586" applyNumberFormat="1" applyFont="1" applyFill="1" applyAlignment="1">
      <alignment vertical="center"/>
    </xf>
    <xf numFmtId="0" fontId="2" fillId="0" borderId="1" xfId="586" applyFont="1" applyFill="1" applyBorder="1" applyAlignment="1">
      <alignment horizontal="center" vertical="center" wrapText="1"/>
    </xf>
    <xf numFmtId="0" fontId="4" fillId="0" borderId="1" xfId="586" applyFont="1" applyFill="1" applyBorder="1" applyAlignment="1">
      <alignment horizontal="left" vertical="center" indent="2"/>
    </xf>
    <xf numFmtId="0" fontId="2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0" xfId="586" applyFont="1" applyFill="1" applyAlignment="1">
      <alignment vertical="center"/>
    </xf>
    <xf numFmtId="0" fontId="4" fillId="0" borderId="0" xfId="469" applyFont="1" applyFill="1" applyBorder="1">
      <alignment vertical="center"/>
    </xf>
    <xf numFmtId="0" fontId="5" fillId="0" borderId="0" xfId="469" applyFont="1" applyFill="1" applyAlignment="1">
      <alignment vertical="top" wrapText="1"/>
    </xf>
    <xf numFmtId="0" fontId="2" fillId="0" borderId="23" xfId="586" applyFont="1" applyFill="1" applyBorder="1" applyAlignment="1">
      <alignment horizontal="center" vertical="center" wrapText="1"/>
    </xf>
    <xf numFmtId="201" fontId="2" fillId="0" borderId="23" xfId="469" applyNumberFormat="1" applyFont="1" applyFill="1" applyBorder="1" applyAlignment="1" applyProtection="1">
      <alignment horizontal="center" vertical="center" wrapText="1"/>
    </xf>
    <xf numFmtId="0" fontId="2" fillId="0" borderId="23" xfId="800" applyFont="1" applyFill="1" applyBorder="1" applyAlignment="1">
      <alignment horizontal="left" vertical="center" indent="1"/>
    </xf>
    <xf numFmtId="190" fontId="14" fillId="0" borderId="23" xfId="801" applyNumberFormat="1" applyFont="1" applyFill="1" applyBorder="1" applyAlignment="1" applyProtection="1">
      <alignment horizontal="right" vertical="center"/>
    </xf>
    <xf numFmtId="206" fontId="14" fillId="0" borderId="23" xfId="801" applyNumberFormat="1" applyFont="1" applyFill="1" applyBorder="1" applyAlignment="1" applyProtection="1">
      <alignment horizontal="right" vertical="center"/>
    </xf>
    <xf numFmtId="190" fontId="2" fillId="0" borderId="23" xfId="800" applyNumberFormat="1" applyFont="1" applyFill="1" applyBorder="1" applyAlignment="1">
      <alignment horizontal="left" vertical="center" indent="1"/>
    </xf>
    <xf numFmtId="0" fontId="4" fillId="0" borderId="0" xfId="229" applyFill="1"/>
    <xf numFmtId="206" fontId="19" fillId="0" borderId="0" xfId="801" applyNumberFormat="1" applyFont="1" applyFill="1" applyAlignment="1">
      <alignment vertical="center"/>
    </xf>
    <xf numFmtId="0" fontId="4" fillId="0" borderId="0" xfId="800" applyFill="1"/>
    <xf numFmtId="0" fontId="4" fillId="0" borderId="0" xfId="584" applyFont="1" applyFill="1" applyAlignment="1">
      <alignment wrapText="1"/>
    </xf>
    <xf numFmtId="0" fontId="89" fillId="0" borderId="0" xfId="802" applyFont="1">
      <alignment vertical="center"/>
    </xf>
    <xf numFmtId="0" fontId="14" fillId="0" borderId="0" xfId="802">
      <alignment vertical="center"/>
    </xf>
    <xf numFmtId="0" fontId="90" fillId="0" borderId="0" xfId="802" applyFont="1">
      <alignment vertical="center"/>
    </xf>
    <xf numFmtId="0" fontId="91" fillId="0" borderId="0" xfId="802" applyNumberFormat="1" applyFont="1" applyFill="1" applyAlignment="1">
      <alignment horizontal="center" vertical="center"/>
    </xf>
    <xf numFmtId="49" fontId="91" fillId="0" borderId="0" xfId="802" applyNumberFormat="1" applyFont="1" applyFill="1" applyAlignment="1">
      <alignment horizontal="center" vertical="center"/>
    </xf>
    <xf numFmtId="0" fontId="91" fillId="0" borderId="0" xfId="802" applyNumberFormat="1" applyFont="1" applyFill="1" applyAlignment="1">
      <alignment horizontal="center" vertical="center" wrapText="1"/>
    </xf>
    <xf numFmtId="0" fontId="92" fillId="0" borderId="0" xfId="802" applyNumberFormat="1" applyFont="1" applyFill="1" applyAlignment="1">
      <alignment horizontal="right" vertical="center"/>
    </xf>
    <xf numFmtId="207" fontId="16" fillId="9" borderId="24" xfId="802" applyNumberFormat="1" applyFont="1" applyFill="1" applyBorder="1" applyAlignment="1">
      <alignment horizontal="left" vertical="center"/>
    </xf>
    <xf numFmtId="49" fontId="16" fillId="9" borderId="0" xfId="802" applyNumberFormat="1" applyFont="1" applyFill="1" applyAlignment="1">
      <alignment horizontal="center" vertical="center"/>
    </xf>
    <xf numFmtId="207" fontId="16" fillId="9" borderId="0" xfId="802" applyNumberFormat="1" applyFont="1" applyFill="1" applyAlignment="1">
      <alignment horizontal="center" vertical="center" wrapText="1"/>
    </xf>
    <xf numFmtId="207" fontId="16" fillId="9" borderId="24" xfId="802" applyNumberFormat="1" applyFont="1" applyFill="1" applyBorder="1" applyAlignment="1">
      <alignment horizontal="right" vertical="center"/>
    </xf>
    <xf numFmtId="0" fontId="16" fillId="9" borderId="23" xfId="802" applyNumberFormat="1" applyFont="1" applyFill="1" applyBorder="1" applyAlignment="1">
      <alignment vertical="center" wrapText="1"/>
    </xf>
    <xf numFmtId="49" fontId="16" fillId="9" borderId="23" xfId="802" applyNumberFormat="1" applyFont="1" applyFill="1" applyBorder="1" applyAlignment="1">
      <alignment horizontal="center" vertical="center"/>
    </xf>
    <xf numFmtId="0" fontId="16" fillId="9" borderId="23" xfId="802" applyNumberFormat="1" applyFont="1" applyFill="1" applyBorder="1" applyAlignment="1">
      <alignment horizontal="left" vertical="center" wrapText="1"/>
    </xf>
    <xf numFmtId="190" fontId="16" fillId="9" borderId="23" xfId="802" applyNumberFormat="1" applyFont="1" applyFill="1" applyBorder="1" applyAlignment="1" applyProtection="1">
      <alignment horizontal="right" vertical="center" wrapText="1"/>
      <protection locked="0"/>
    </xf>
    <xf numFmtId="0" fontId="16" fillId="0" borderId="23" xfId="802" applyNumberFormat="1" applyFont="1" applyFill="1" applyBorder="1" applyAlignment="1">
      <alignment vertical="center" wrapText="1"/>
    </xf>
    <xf numFmtId="49" fontId="16" fillId="0" borderId="23" xfId="802" applyNumberFormat="1" applyFont="1" applyFill="1" applyBorder="1" applyAlignment="1">
      <alignment horizontal="center" vertical="center"/>
    </xf>
    <xf numFmtId="0" fontId="16" fillId="0" borderId="23" xfId="802" applyNumberFormat="1" applyFont="1" applyFill="1" applyBorder="1" applyAlignment="1">
      <alignment horizontal="left" vertical="center" wrapText="1"/>
    </xf>
    <xf numFmtId="190" fontId="16" fillId="0" borderId="23" xfId="802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802" applyNumberFormat="1" applyFont="1" applyFill="1" applyAlignment="1">
      <alignment horizontal="center" vertical="center"/>
    </xf>
    <xf numFmtId="49" fontId="16" fillId="0" borderId="0" xfId="802" applyNumberFormat="1" applyFont="1" applyFill="1" applyAlignment="1">
      <alignment horizontal="center" vertical="center"/>
    </xf>
    <xf numFmtId="0" fontId="16" fillId="0" borderId="0" xfId="802" applyNumberFormat="1" applyFont="1" applyFill="1" applyAlignment="1">
      <alignment horizontal="center" vertical="center" wrapText="1"/>
    </xf>
    <xf numFmtId="0" fontId="16" fillId="0" borderId="0" xfId="802" applyNumberFormat="1" applyFont="1" applyFill="1" applyAlignment="1">
      <alignment horizontal="right" vertical="center"/>
    </xf>
    <xf numFmtId="206" fontId="4" fillId="0" borderId="0" xfId="801" applyNumberFormat="1" applyFont="1" applyFill="1" applyAlignment="1">
      <alignment vertical="center"/>
    </xf>
    <xf numFmtId="0" fontId="4" fillId="0" borderId="0" xfId="469" applyFont="1" applyFill="1" applyAlignment="1">
      <alignment horizontal="right" vertical="center"/>
    </xf>
    <xf numFmtId="0" fontId="4" fillId="0" borderId="0" xfId="800" applyFont="1" applyFill="1" applyBorder="1" applyAlignment="1">
      <alignment horizontal="right" vertical="center"/>
    </xf>
    <xf numFmtId="0" fontId="4" fillId="0" borderId="24" xfId="800" applyFont="1" applyFill="1" applyBorder="1" applyAlignment="1">
      <alignment horizontal="right" vertical="center"/>
    </xf>
    <xf numFmtId="206" fontId="4" fillId="0" borderId="23" xfId="801" applyNumberFormat="1" applyFont="1" applyFill="1" applyBorder="1" applyAlignment="1">
      <alignment vertical="center"/>
    </xf>
    <xf numFmtId="0" fontId="4" fillId="0" borderId="23" xfId="800" applyFont="1" applyFill="1" applyBorder="1" applyAlignment="1">
      <alignment horizontal="left" vertical="center" indent="2"/>
    </xf>
    <xf numFmtId="0" fontId="4" fillId="0" borderId="23" xfId="800" applyFont="1" applyFill="1" applyBorder="1" applyAlignment="1">
      <alignment horizontal="right"/>
    </xf>
    <xf numFmtId="0" fontId="4" fillId="0" borderId="23" xfId="800" applyFont="1" applyFill="1" applyBorder="1" applyAlignment="1">
      <alignment horizontal="left" vertical="center" indent="4"/>
    </xf>
    <xf numFmtId="0" fontId="4" fillId="0" borderId="23" xfId="800" applyFont="1" applyFill="1" applyBorder="1"/>
    <xf numFmtId="207" fontId="2" fillId="9" borderId="23" xfId="802" applyNumberFormat="1" applyFont="1" applyFill="1" applyBorder="1" applyAlignment="1">
      <alignment horizontal="center" vertical="center"/>
    </xf>
    <xf numFmtId="49" fontId="2" fillId="9" borderId="23" xfId="802" applyNumberFormat="1" applyFont="1" applyFill="1" applyBorder="1" applyAlignment="1">
      <alignment horizontal="center" vertical="center" wrapText="1"/>
    </xf>
    <xf numFmtId="207" fontId="2" fillId="9" borderId="23" xfId="802" applyNumberFormat="1" applyFont="1" applyFill="1" applyBorder="1" applyAlignment="1">
      <alignment horizontal="center" vertical="center" wrapText="1"/>
    </xf>
    <xf numFmtId="0" fontId="2" fillId="9" borderId="23" xfId="802" applyNumberFormat="1" applyFont="1" applyFill="1" applyBorder="1" applyAlignment="1">
      <alignment horizontal="center" vertical="center" wrapText="1"/>
    </xf>
    <xf numFmtId="190" fontId="2" fillId="9" borderId="23" xfId="802" applyNumberFormat="1" applyFont="1" applyFill="1" applyBorder="1" applyAlignment="1" applyProtection="1">
      <alignment horizontal="right" vertical="center" wrapText="1"/>
      <protection locked="0"/>
    </xf>
    <xf numFmtId="0" fontId="2" fillId="9" borderId="23" xfId="802" applyNumberFormat="1" applyFont="1" applyFill="1" applyBorder="1" applyAlignment="1">
      <alignment vertical="center" wrapText="1"/>
    </xf>
    <xf numFmtId="49" fontId="2" fillId="9" borderId="23" xfId="802" applyNumberFormat="1" applyFont="1" applyFill="1" applyBorder="1" applyAlignment="1">
      <alignment horizontal="center" vertical="center"/>
    </xf>
    <xf numFmtId="0" fontId="2" fillId="9" borderId="23" xfId="802" applyNumberFormat="1" applyFont="1" applyFill="1" applyBorder="1" applyAlignment="1">
      <alignment horizontal="left" vertical="center" wrapText="1"/>
    </xf>
    <xf numFmtId="207" fontId="2" fillId="9" borderId="23" xfId="802" applyNumberFormat="1" applyFont="1" applyFill="1" applyBorder="1" applyAlignment="1">
      <alignment horizontal="left" vertical="center" wrapText="1"/>
    </xf>
    <xf numFmtId="0" fontId="2" fillId="0" borderId="23" xfId="174" applyFont="1" applyBorder="1" applyAlignment="1">
      <alignment horizontal="center" vertical="center"/>
    </xf>
    <xf numFmtId="0" fontId="2" fillId="0" borderId="23" xfId="174" applyFont="1" applyBorder="1" applyAlignment="1">
      <alignment horizontal="center" vertical="center" wrapText="1"/>
    </xf>
    <xf numFmtId="195" fontId="4" fillId="0" borderId="23" xfId="219" applyNumberFormat="1" applyFill="1" applyBorder="1" applyAlignment="1">
      <alignment horizontal="right" vertical="center"/>
    </xf>
    <xf numFmtId="0" fontId="20" fillId="0" borderId="0" xfId="174" applyFont="1">
      <alignment vertical="center"/>
    </xf>
    <xf numFmtId="195" fontId="0" fillId="0" borderId="23" xfId="219" applyNumberFormat="1" applyFont="1" applyFill="1" applyBorder="1" applyAlignment="1">
      <alignment horizontal="right" vertical="center"/>
    </xf>
    <xf numFmtId="0" fontId="20" fillId="0" borderId="0" xfId="174" applyFont="1" applyFill="1">
      <alignment vertical="center"/>
    </xf>
    <xf numFmtId="0" fontId="4" fillId="0" borderId="23" xfId="174" applyFont="1" applyFill="1" applyBorder="1" applyAlignment="1">
      <alignment horizontal="left" vertical="center" wrapText="1" indent="2"/>
    </xf>
    <xf numFmtId="0" fontId="4" fillId="0" borderId="0" xfId="469" applyFont="1" applyFill="1">
      <alignment vertical="center"/>
    </xf>
    <xf numFmtId="0" fontId="4" fillId="0" borderId="0" xfId="469" applyFont="1" applyFill="1" applyBorder="1" applyAlignment="1">
      <alignment vertical="center"/>
    </xf>
    <xf numFmtId="0" fontId="5" fillId="0" borderId="0" xfId="584" applyFont="1" applyFill="1" applyAlignment="1">
      <alignment vertical="top"/>
    </xf>
    <xf numFmtId="190" fontId="0" fillId="0" borderId="0" xfId="584" applyNumberFormat="1" applyFont="1" applyFill="1">
      <alignment vertical="center"/>
    </xf>
    <xf numFmtId="0" fontId="0" fillId="0" borderId="0" xfId="584" applyFont="1" applyFill="1">
      <alignment vertical="center"/>
    </xf>
    <xf numFmtId="0" fontId="0" fillId="0" borderId="0" xfId="584" applyFont="1" applyFill="1" applyAlignment="1">
      <alignment horizontal="right" vertical="center"/>
    </xf>
    <xf numFmtId="0" fontId="2" fillId="0" borderId="0" xfId="584" applyFont="1" applyFill="1">
      <alignment vertical="center"/>
    </xf>
    <xf numFmtId="190" fontId="2" fillId="0" borderId="1" xfId="804" applyNumberFormat="1" applyFont="1" applyFill="1" applyBorder="1" applyAlignment="1">
      <alignment horizontal="center" vertical="center" wrapText="1"/>
    </xf>
    <xf numFmtId="190" fontId="2" fillId="0" borderId="1" xfId="805" applyNumberFormat="1" applyFont="1" applyFill="1" applyBorder="1" applyAlignment="1">
      <alignment horizontal="center" vertical="center" wrapText="1"/>
    </xf>
    <xf numFmtId="0" fontId="2" fillId="0" borderId="1" xfId="805" applyFont="1" applyFill="1" applyBorder="1" applyAlignment="1">
      <alignment horizontal="center" vertical="center" wrapText="1"/>
    </xf>
    <xf numFmtId="201" fontId="2" fillId="0" borderId="1" xfId="584" applyNumberFormat="1" applyFont="1" applyFill="1" applyBorder="1" applyAlignment="1" applyProtection="1">
      <alignment horizontal="center" vertical="center" wrapText="1"/>
    </xf>
    <xf numFmtId="0" fontId="2" fillId="0" borderId="1" xfId="806" applyFont="1" applyFill="1" applyBorder="1" applyAlignment="1">
      <alignment horizontal="left" vertical="center" indent="1"/>
    </xf>
    <xf numFmtId="190" fontId="0" fillId="0" borderId="1" xfId="584" applyNumberFormat="1" applyFont="1" applyFill="1" applyBorder="1" applyAlignment="1" applyProtection="1">
      <alignment horizontal="right" vertical="center"/>
    </xf>
    <xf numFmtId="177" fontId="0" fillId="0" borderId="1" xfId="584" applyNumberFormat="1" applyFont="1" applyFill="1" applyBorder="1" applyAlignment="1" applyProtection="1">
      <alignment horizontal="right" vertical="center"/>
    </xf>
    <xf numFmtId="190" fontId="4" fillId="0" borderId="1" xfId="584" applyNumberFormat="1" applyFill="1" applyBorder="1">
      <alignment vertical="center"/>
    </xf>
    <xf numFmtId="200" fontId="0" fillId="0" borderId="1" xfId="804" applyNumberFormat="1" applyFont="1" applyFill="1" applyBorder="1" applyAlignment="1">
      <alignment vertical="center"/>
    </xf>
    <xf numFmtId="177" fontId="4" fillId="0" borderId="0" xfId="584" applyNumberFormat="1" applyFill="1">
      <alignment vertical="center"/>
    </xf>
    <xf numFmtId="0" fontId="4" fillId="0" borderId="0" xfId="584" applyFill="1">
      <alignment vertical="center"/>
    </xf>
    <xf numFmtId="0" fontId="2" fillId="0" borderId="1" xfId="584" applyNumberFormat="1" applyFont="1" applyFill="1" applyBorder="1" applyAlignment="1" applyProtection="1">
      <alignment horizontal="left" vertical="center" indent="1"/>
    </xf>
    <xf numFmtId="0" fontId="0" fillId="0" borderId="1" xfId="584" applyNumberFormat="1" applyFont="1" applyFill="1" applyBorder="1" applyAlignment="1" applyProtection="1">
      <alignment horizontal="left" vertical="center" wrapText="1" indent="1"/>
    </xf>
    <xf numFmtId="0" fontId="0" fillId="0" borderId="1" xfId="584" applyFont="1" applyFill="1" applyBorder="1" applyAlignment="1">
      <alignment horizontal="left" vertical="center" wrapText="1" indent="1"/>
    </xf>
    <xf numFmtId="190" fontId="4" fillId="0" borderId="0" xfId="584" applyNumberFormat="1" applyFill="1">
      <alignment vertical="center"/>
    </xf>
    <xf numFmtId="0" fontId="4" fillId="0" borderId="0" xfId="803" applyFont="1" applyFill="1" applyAlignment="1">
      <alignment wrapText="1"/>
    </xf>
    <xf numFmtId="0" fontId="95" fillId="0" borderId="0" xfId="807" applyFont="1">
      <alignment vertical="center"/>
    </xf>
    <xf numFmtId="0" fontId="14" fillId="0" borderId="0" xfId="807">
      <alignment vertical="center"/>
    </xf>
    <xf numFmtId="0" fontId="14" fillId="0" borderId="0" xfId="807" applyFont="1">
      <alignment vertical="center"/>
    </xf>
    <xf numFmtId="0" fontId="91" fillId="0" borderId="0" xfId="807" applyNumberFormat="1" applyFont="1" applyFill="1" applyAlignment="1">
      <alignment horizontal="center" vertical="center"/>
    </xf>
    <xf numFmtId="49" fontId="91" fillId="0" borderId="0" xfId="807" applyNumberFormat="1" applyFont="1" applyFill="1" applyAlignment="1">
      <alignment horizontal="center" vertical="center"/>
    </xf>
    <xf numFmtId="0" fontId="91" fillId="0" borderId="0" xfId="807" applyNumberFormat="1" applyFont="1" applyFill="1" applyAlignment="1">
      <alignment horizontal="center" vertical="center" wrapText="1"/>
    </xf>
    <xf numFmtId="0" fontId="92" fillId="0" borderId="0" xfId="807" applyNumberFormat="1" applyFont="1" applyFill="1" applyAlignment="1">
      <alignment horizontal="right" vertical="center"/>
    </xf>
    <xf numFmtId="0" fontId="0" fillId="0" borderId="0" xfId="584" applyNumberFormat="1" applyFont="1" applyFill="1" applyAlignment="1" applyProtection="1">
      <alignment vertical="center" wrapText="1"/>
    </xf>
    <xf numFmtId="49" fontId="16" fillId="9" borderId="0" xfId="807" applyNumberFormat="1" applyFont="1" applyFill="1" applyBorder="1" applyAlignment="1">
      <alignment horizontal="left" vertical="center"/>
    </xf>
    <xf numFmtId="49" fontId="16" fillId="9" borderId="0" xfId="807" applyNumberFormat="1" applyFont="1" applyFill="1" applyAlignment="1">
      <alignment horizontal="center" vertical="center"/>
    </xf>
    <xf numFmtId="207" fontId="16" fillId="9" borderId="0" xfId="807" applyNumberFormat="1" applyFont="1" applyFill="1" applyAlignment="1">
      <alignment horizontal="center" vertical="center" wrapText="1"/>
    </xf>
    <xf numFmtId="207" fontId="16" fillId="9" borderId="24" xfId="807" applyNumberFormat="1" applyFont="1" applyFill="1" applyBorder="1" applyAlignment="1">
      <alignment horizontal="right" vertical="center"/>
    </xf>
    <xf numFmtId="0" fontId="16" fillId="9" borderId="1" xfId="807" applyNumberFormat="1" applyFont="1" applyFill="1" applyBorder="1" applyAlignment="1">
      <alignment horizontal="left" vertical="center" wrapText="1"/>
    </xf>
    <xf numFmtId="49" fontId="16" fillId="9" borderId="1" xfId="807" applyNumberFormat="1" applyFont="1" applyFill="1" applyBorder="1" applyAlignment="1">
      <alignment horizontal="center" vertical="center"/>
    </xf>
    <xf numFmtId="190" fontId="16" fillId="9" borderId="1" xfId="807" applyNumberFormat="1" applyFont="1" applyFill="1" applyBorder="1" applyAlignment="1" applyProtection="1">
      <alignment horizontal="right" vertical="center" wrapText="1"/>
      <protection locked="0"/>
    </xf>
    <xf numFmtId="0" fontId="16" fillId="9" borderId="1" xfId="807" applyNumberFormat="1" applyFont="1" applyFill="1" applyBorder="1" applyAlignment="1">
      <alignment vertical="center" wrapText="1"/>
    </xf>
    <xf numFmtId="0" fontId="16" fillId="0" borderId="0" xfId="807" applyNumberFormat="1" applyFont="1" applyFill="1" applyAlignment="1">
      <alignment horizontal="center" vertical="center"/>
    </xf>
    <xf numFmtId="49" fontId="16" fillId="0" borderId="0" xfId="807" applyNumberFormat="1" applyFont="1" applyFill="1" applyAlignment="1">
      <alignment horizontal="center" vertical="center"/>
    </xf>
    <xf numFmtId="0" fontId="16" fillId="0" borderId="0" xfId="807" applyNumberFormat="1" applyFont="1" applyFill="1" applyAlignment="1">
      <alignment horizontal="center" vertical="center" wrapText="1"/>
    </xf>
    <xf numFmtId="0" fontId="16" fillId="0" borderId="0" xfId="807" applyNumberFormat="1" applyFont="1" applyFill="1" applyAlignment="1">
      <alignment horizontal="right" vertical="center"/>
    </xf>
    <xf numFmtId="207" fontId="2" fillId="9" borderId="1" xfId="807" applyNumberFormat="1" applyFont="1" applyFill="1" applyBorder="1" applyAlignment="1">
      <alignment horizontal="center" vertical="center"/>
    </xf>
    <xf numFmtId="49" fontId="2" fillId="9" borderId="1" xfId="807" applyNumberFormat="1" applyFont="1" applyFill="1" applyBorder="1" applyAlignment="1">
      <alignment horizontal="center" vertical="center" wrapText="1"/>
    </xf>
    <xf numFmtId="207" fontId="2" fillId="9" borderId="1" xfId="807" applyNumberFormat="1" applyFont="1" applyFill="1" applyBorder="1" applyAlignment="1">
      <alignment horizontal="center" vertical="center" wrapText="1"/>
    </xf>
    <xf numFmtId="0" fontId="2" fillId="9" borderId="1" xfId="807" applyNumberFormat="1" applyFont="1" applyFill="1" applyBorder="1" applyAlignment="1">
      <alignment horizontal="center" vertical="center" wrapText="1"/>
    </xf>
    <xf numFmtId="190" fontId="2" fillId="9" borderId="1" xfId="807" applyNumberFormat="1" applyFont="1" applyFill="1" applyBorder="1" applyAlignment="1" applyProtection="1">
      <alignment horizontal="right" vertical="center" wrapText="1"/>
      <protection locked="0"/>
    </xf>
    <xf numFmtId="0" fontId="2" fillId="9" borderId="1" xfId="807" applyNumberFormat="1" applyFont="1" applyFill="1" applyBorder="1" applyAlignment="1">
      <alignment vertical="center" wrapText="1"/>
    </xf>
    <xf numFmtId="49" fontId="2" fillId="9" borderId="1" xfId="807" applyNumberFormat="1" applyFont="1" applyFill="1" applyBorder="1" applyAlignment="1">
      <alignment horizontal="center" vertical="center"/>
    </xf>
    <xf numFmtId="0" fontId="2" fillId="9" borderId="1" xfId="807" applyNumberFormat="1" applyFont="1" applyFill="1" applyBorder="1" applyAlignment="1">
      <alignment horizontal="left" vertical="center" wrapText="1"/>
    </xf>
    <xf numFmtId="207" fontId="2" fillId="9" borderId="1" xfId="807" applyNumberFormat="1" applyFont="1" applyFill="1" applyBorder="1" applyAlignment="1">
      <alignment horizontal="left" vertical="center" wrapText="1"/>
    </xf>
    <xf numFmtId="0" fontId="1" fillId="0" borderId="0" xfId="808" applyFont="1" applyAlignment="1">
      <alignment vertical="top"/>
    </xf>
    <xf numFmtId="0" fontId="0" fillId="0" borderId="0" xfId="808" applyFont="1" applyAlignment="1">
      <alignment horizontal="right" vertical="center"/>
    </xf>
    <xf numFmtId="0" fontId="0" fillId="0" borderId="0" xfId="808" applyFont="1">
      <alignment vertical="center"/>
    </xf>
    <xf numFmtId="0" fontId="2" fillId="0" borderId="0" xfId="808" applyFont="1">
      <alignment vertical="center"/>
    </xf>
    <xf numFmtId="0" fontId="2" fillId="0" borderId="1" xfId="808" applyFont="1" applyBorder="1" applyAlignment="1">
      <alignment horizontal="center" vertical="center"/>
    </xf>
    <xf numFmtId="0" fontId="2" fillId="0" borderId="1" xfId="808" applyFont="1" applyBorder="1" applyAlignment="1">
      <alignment horizontal="center" vertical="center" wrapText="1"/>
    </xf>
    <xf numFmtId="195" fontId="4" fillId="0" borderId="1" xfId="809" applyNumberFormat="1" applyFill="1" applyBorder="1" applyAlignment="1">
      <alignment horizontal="right" vertical="center"/>
    </xf>
    <xf numFmtId="190" fontId="0" fillId="0" borderId="1" xfId="808" applyNumberFormat="1" applyFont="1" applyFill="1" applyBorder="1">
      <alignment vertical="center"/>
    </xf>
    <xf numFmtId="0" fontId="20" fillId="0" borderId="0" xfId="808" applyFont="1">
      <alignment vertical="center"/>
    </xf>
    <xf numFmtId="0" fontId="3" fillId="0" borderId="0" xfId="808" applyFont="1">
      <alignment vertical="center"/>
    </xf>
    <xf numFmtId="0" fontId="96" fillId="0" borderId="0" xfId="520" applyFont="1"/>
    <xf numFmtId="0" fontId="4" fillId="0" borderId="0" xfId="808">
      <alignment vertical="center"/>
    </xf>
    <xf numFmtId="0" fontId="4" fillId="0" borderId="1" xfId="808" applyFont="1" applyBorder="1" applyAlignment="1">
      <alignment horizontal="left" vertical="center" wrapText="1" indent="2"/>
    </xf>
    <xf numFmtId="0" fontId="5" fillId="0" borderId="0" xfId="584" applyFont="1" applyFill="1" applyAlignment="1">
      <alignment horizontal="center" vertical="top" wrapText="1"/>
    </xf>
    <xf numFmtId="0" fontId="5" fillId="0" borderId="0" xfId="584" applyFont="1" applyFill="1" applyAlignment="1">
      <alignment vertical="top" wrapText="1"/>
    </xf>
    <xf numFmtId="208" fontId="0" fillId="0" borderId="0" xfId="810" applyNumberFormat="1" applyFont="1" applyFill="1" applyAlignment="1">
      <alignment horizontal="right" vertical="center"/>
    </xf>
    <xf numFmtId="0" fontId="0" fillId="0" borderId="0" xfId="811" applyNumberFormat="1" applyFont="1" applyFill="1" applyBorder="1" applyAlignment="1">
      <alignment horizontal="right" vertical="center"/>
    </xf>
    <xf numFmtId="196" fontId="2" fillId="0" borderId="0" xfId="584" applyNumberFormat="1" applyFont="1" applyFill="1" applyBorder="1" applyAlignment="1" applyProtection="1">
      <alignment horizontal="center" vertical="center" wrapText="1"/>
    </xf>
    <xf numFmtId="0" fontId="2" fillId="0" borderId="1" xfId="804" applyFont="1" applyFill="1" applyBorder="1" applyAlignment="1">
      <alignment horizontal="center" vertical="center" wrapText="1"/>
    </xf>
    <xf numFmtId="202" fontId="2" fillId="0" borderId="1" xfId="804" applyNumberFormat="1" applyFont="1" applyFill="1" applyBorder="1" applyAlignment="1">
      <alignment horizontal="center" vertical="center" wrapText="1"/>
    </xf>
    <xf numFmtId="10" fontId="0" fillId="0" borderId="0" xfId="810" applyNumberFormat="1" applyFont="1" applyFill="1" applyBorder="1" applyAlignment="1" applyProtection="1">
      <alignment horizontal="right" vertical="center"/>
    </xf>
    <xf numFmtId="200" fontId="0" fillId="0" borderId="0" xfId="804" applyNumberFormat="1" applyFont="1" applyFill="1" applyAlignment="1">
      <alignment vertical="center"/>
    </xf>
    <xf numFmtId="200" fontId="19" fillId="0" borderId="0" xfId="584" applyNumberFormat="1" applyFont="1" applyFill="1">
      <alignment vertical="center"/>
    </xf>
    <xf numFmtId="0" fontId="19" fillId="0" borderId="0" xfId="584" applyFont="1" applyFill="1">
      <alignment vertical="center"/>
    </xf>
    <xf numFmtId="0" fontId="14" fillId="0" borderId="1" xfId="811" applyNumberFormat="1" applyFont="1" applyFill="1" applyBorder="1" applyAlignment="1">
      <alignment horizontal="left" vertical="center" wrapText="1" indent="1"/>
    </xf>
    <xf numFmtId="0" fontId="14" fillId="0" borderId="1" xfId="811" applyNumberFormat="1" applyFont="1" applyFill="1" applyBorder="1" applyAlignment="1">
      <alignment horizontal="left" vertical="center" indent="1" shrinkToFit="1"/>
    </xf>
    <xf numFmtId="0" fontId="19" fillId="0" borderId="0" xfId="584" applyFont="1" applyFill="1" applyBorder="1">
      <alignment vertical="center"/>
    </xf>
    <xf numFmtId="208" fontId="19" fillId="0" borderId="0" xfId="810" applyNumberFormat="1" applyFont="1" applyFill="1" applyBorder="1" applyAlignment="1">
      <alignment vertical="center"/>
    </xf>
    <xf numFmtId="208" fontId="19" fillId="0" borderId="0" xfId="810" applyNumberFormat="1" applyFont="1" applyFill="1" applyAlignment="1">
      <alignment vertical="center"/>
    </xf>
    <xf numFmtId="202" fontId="4" fillId="0" borderId="0" xfId="811" applyNumberFormat="1">
      <alignment vertical="center"/>
    </xf>
    <xf numFmtId="0" fontId="4" fillId="0" borderId="0" xfId="811">
      <alignment vertical="center"/>
    </xf>
    <xf numFmtId="0" fontId="4" fillId="0" borderId="0" xfId="584" applyFont="1" applyFill="1">
      <alignment vertical="center"/>
    </xf>
    <xf numFmtId="208" fontId="4" fillId="0" borderId="0" xfId="810" applyNumberFormat="1" applyFont="1" applyFill="1" applyAlignment="1">
      <alignment horizontal="right" vertical="center"/>
    </xf>
    <xf numFmtId="202" fontId="4" fillId="0" borderId="0" xfId="811" applyNumberFormat="1" applyFont="1">
      <alignment vertical="center"/>
    </xf>
    <xf numFmtId="0" fontId="4" fillId="0" borderId="0" xfId="811" applyNumberFormat="1" applyFont="1" applyFill="1" applyBorder="1" applyAlignment="1">
      <alignment horizontal="right" vertical="center"/>
    </xf>
    <xf numFmtId="190" fontId="4" fillId="0" borderId="1" xfId="812" applyNumberFormat="1" applyFont="1" applyFill="1" applyBorder="1" applyAlignment="1">
      <alignment horizontal="right" vertical="center"/>
    </xf>
    <xf numFmtId="0" fontId="4" fillId="0" borderId="1" xfId="584" applyFont="1" applyFill="1" applyBorder="1">
      <alignment vertical="center"/>
    </xf>
    <xf numFmtId="208" fontId="4" fillId="0" borderId="1" xfId="810" applyNumberFormat="1" applyFont="1" applyFill="1" applyBorder="1" applyAlignment="1">
      <alignment vertical="center"/>
    </xf>
    <xf numFmtId="202" fontId="4" fillId="0" borderId="1" xfId="811" applyNumberFormat="1" applyFont="1" applyBorder="1">
      <alignment vertical="center"/>
    </xf>
    <xf numFmtId="0" fontId="4" fillId="0" borderId="1" xfId="811" applyFont="1" applyBorder="1">
      <alignment vertical="center"/>
    </xf>
    <xf numFmtId="0" fontId="4" fillId="0" borderId="1" xfId="811" applyNumberFormat="1" applyFont="1" applyFill="1" applyBorder="1" applyAlignment="1">
      <alignment horizontal="left" vertical="center" wrapText="1" indent="1"/>
    </xf>
    <xf numFmtId="208" fontId="4" fillId="0" borderId="0" xfId="810" applyNumberFormat="1" applyFont="1" applyFill="1" applyAlignment="1">
      <alignment vertical="center"/>
    </xf>
    <xf numFmtId="0" fontId="4" fillId="0" borderId="0" xfId="811" applyFont="1">
      <alignment vertical="center"/>
    </xf>
    <xf numFmtId="0" fontId="93" fillId="0" borderId="0" xfId="520" applyFont="1"/>
    <xf numFmtId="0" fontId="0" fillId="0" borderId="0" xfId="811" applyFont="1">
      <alignment vertical="center"/>
    </xf>
    <xf numFmtId="199" fontId="19" fillId="0" borderId="0" xfId="584" applyNumberFormat="1" applyFont="1" applyFill="1">
      <alignment vertical="center"/>
    </xf>
    <xf numFmtId="0" fontId="40" fillId="0" borderId="0" xfId="520"/>
    <xf numFmtId="190" fontId="4" fillId="0" borderId="0" xfId="584" applyNumberFormat="1" applyFont="1" applyFill="1">
      <alignment vertical="center"/>
    </xf>
    <xf numFmtId="0" fontId="4" fillId="0" borderId="0" xfId="584" applyFont="1" applyFill="1" applyAlignment="1">
      <alignment horizontal="right" vertical="center"/>
    </xf>
    <xf numFmtId="190" fontId="4" fillId="0" borderId="1" xfId="584" applyNumberFormat="1" applyFont="1" applyFill="1" applyBorder="1" applyAlignment="1" applyProtection="1">
      <alignment horizontal="right" vertical="center"/>
    </xf>
    <xf numFmtId="177" fontId="4" fillId="0" borderId="1" xfId="584" applyNumberFormat="1" applyFont="1" applyFill="1" applyBorder="1" applyAlignment="1" applyProtection="1">
      <alignment horizontal="right" vertical="center"/>
    </xf>
    <xf numFmtId="190" fontId="4" fillId="0" borderId="1" xfId="584" applyNumberFormat="1" applyFont="1" applyFill="1" applyBorder="1">
      <alignment vertical="center"/>
    </xf>
    <xf numFmtId="200" fontId="4" fillId="0" borderId="1" xfId="804" applyNumberFormat="1" applyFont="1" applyFill="1" applyBorder="1" applyAlignment="1">
      <alignment vertical="center"/>
    </xf>
    <xf numFmtId="0" fontId="4" fillId="0" borderId="1" xfId="584" applyNumberFormat="1" applyFont="1" applyFill="1" applyBorder="1" applyAlignment="1" applyProtection="1">
      <alignment horizontal="left" vertical="center" wrapText="1" indent="3"/>
    </xf>
    <xf numFmtId="0" fontId="4" fillId="0" borderId="1" xfId="584" applyNumberFormat="1" applyFont="1" applyFill="1" applyBorder="1" applyAlignment="1" applyProtection="1">
      <alignment horizontal="left" vertical="center" wrapText="1"/>
    </xf>
    <xf numFmtId="0" fontId="4" fillId="0" borderId="0" xfId="520" applyFont="1"/>
    <xf numFmtId="0" fontId="6" fillId="0" borderId="0" xfId="463" applyFont="1" applyBorder="1" applyAlignment="1">
      <alignment horizontal="center" vertical="center" wrapText="1"/>
    </xf>
    <xf numFmtId="0" fontId="88" fillId="0" borderId="0" xfId="0" applyFont="1" applyAlignment="1">
      <alignment horizontal="center"/>
    </xf>
    <xf numFmtId="0" fontId="0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0" xfId="586" applyFont="1" applyFill="1" applyAlignment="1">
      <alignment horizontal="center" vertical="top"/>
    </xf>
    <xf numFmtId="186" fontId="5" fillId="0" borderId="0" xfId="586" applyNumberFormat="1" applyFont="1" applyFill="1" applyAlignment="1">
      <alignment horizontal="center" vertical="top"/>
    </xf>
    <xf numFmtId="0" fontId="2" fillId="0" borderId="1" xfId="469" applyFont="1" applyFill="1" applyBorder="1" applyAlignment="1">
      <alignment horizontal="center" vertical="center"/>
    </xf>
    <xf numFmtId="186" fontId="2" fillId="0" borderId="1" xfId="469" applyNumberFormat="1" applyFont="1" applyFill="1" applyBorder="1" applyAlignment="1">
      <alignment horizontal="center" vertical="center"/>
    </xf>
    <xf numFmtId="202" fontId="2" fillId="0" borderId="1" xfId="469" applyNumberFormat="1" applyFont="1" applyFill="1" applyBorder="1" applyAlignment="1">
      <alignment horizontal="center" vertical="center"/>
    </xf>
    <xf numFmtId="0" fontId="2" fillId="0" borderId="1" xfId="586" applyFont="1" applyFill="1" applyBorder="1" applyAlignment="1">
      <alignment horizontal="center" vertical="center" wrapText="1"/>
    </xf>
    <xf numFmtId="0" fontId="5" fillId="0" borderId="0" xfId="469" applyFont="1" applyFill="1" applyBorder="1" applyAlignment="1">
      <alignment horizontal="center" vertical="top"/>
    </xf>
    <xf numFmtId="0" fontId="5" fillId="3" borderId="0" xfId="469" applyFont="1" applyFill="1" applyBorder="1" applyAlignment="1">
      <alignment horizontal="center" vertical="top"/>
    </xf>
    <xf numFmtId="0" fontId="2" fillId="3" borderId="1" xfId="469" applyFont="1" applyFill="1" applyBorder="1" applyAlignment="1">
      <alignment horizontal="center" vertical="center"/>
    </xf>
    <xf numFmtId="202" fontId="2" fillId="2" borderId="1" xfId="469" applyNumberFormat="1" applyFont="1" applyFill="1" applyBorder="1" applyAlignment="1">
      <alignment horizontal="center" vertical="center"/>
    </xf>
    <xf numFmtId="0" fontId="24" fillId="0" borderId="0" xfId="800" applyFont="1" applyFill="1" applyAlignment="1">
      <alignment horizontal="center" vertical="top"/>
    </xf>
    <xf numFmtId="0" fontId="2" fillId="0" borderId="23" xfId="586" applyFont="1" applyFill="1" applyBorder="1" applyAlignment="1">
      <alignment horizontal="center" vertical="center" wrapText="1"/>
    </xf>
    <xf numFmtId="0" fontId="2" fillId="0" borderId="23" xfId="469" applyFont="1" applyFill="1" applyBorder="1" applyAlignment="1">
      <alignment horizontal="center" vertical="center"/>
    </xf>
    <xf numFmtId="202" fontId="2" fillId="0" borderId="23" xfId="469" applyNumberFormat="1" applyFont="1" applyFill="1" applyBorder="1" applyAlignment="1">
      <alignment horizontal="center" vertical="center"/>
    </xf>
    <xf numFmtId="0" fontId="12" fillId="0" borderId="0" xfId="229" applyNumberFormat="1" applyFont="1" applyFill="1" applyAlignment="1" applyProtection="1">
      <alignment horizontal="left" vertical="center"/>
    </xf>
    <xf numFmtId="0" fontId="24" fillId="9" borderId="0" xfId="802" applyNumberFormat="1" applyFont="1" applyFill="1" applyAlignment="1" applyProtection="1">
      <alignment horizontal="center" vertical="center"/>
      <protection locked="0"/>
    </xf>
    <xf numFmtId="0" fontId="16" fillId="0" borderId="0" xfId="229" applyNumberFormat="1" applyFont="1" applyFill="1" applyAlignment="1" applyProtection="1">
      <alignment horizontal="left" vertical="center"/>
    </xf>
    <xf numFmtId="0" fontId="5" fillId="0" borderId="0" xfId="174" applyFont="1" applyFill="1" applyAlignment="1">
      <alignment horizontal="center" vertical="top"/>
    </xf>
    <xf numFmtId="0" fontId="2" fillId="0" borderId="23" xfId="174" applyFont="1" applyBorder="1" applyAlignment="1">
      <alignment horizontal="center" vertical="center"/>
    </xf>
    <xf numFmtId="0" fontId="5" fillId="0" borderId="0" xfId="586" applyFont="1" applyFill="1" applyAlignment="1">
      <alignment horizontal="center" vertical="center"/>
    </xf>
    <xf numFmtId="0" fontId="5" fillId="0" borderId="0" xfId="469" applyFont="1" applyFill="1" applyAlignment="1">
      <alignment horizontal="center" vertical="center"/>
    </xf>
    <xf numFmtId="0" fontId="5" fillId="0" borderId="0" xfId="469" applyFont="1" applyFill="1" applyBorder="1" applyAlignment="1">
      <alignment horizontal="center" vertical="center"/>
    </xf>
    <xf numFmtId="0" fontId="24" fillId="0" borderId="0" xfId="584" applyFont="1" applyFill="1" applyAlignment="1">
      <alignment horizontal="center" vertical="top"/>
    </xf>
    <xf numFmtId="0" fontId="2" fillId="0" borderId="1" xfId="804" applyFont="1" applyFill="1" applyBorder="1" applyAlignment="1">
      <alignment horizontal="center" vertical="center" wrapText="1"/>
    </xf>
    <xf numFmtId="0" fontId="2" fillId="0" borderId="1" xfId="584" applyFont="1" applyFill="1" applyBorder="1" applyAlignment="1">
      <alignment horizontal="center" vertical="center"/>
    </xf>
    <xf numFmtId="0" fontId="0" fillId="0" borderId="0" xfId="584" applyNumberFormat="1" applyFont="1" applyFill="1" applyAlignment="1" applyProtection="1">
      <alignment horizontal="left" vertical="center" wrapText="1"/>
    </xf>
    <xf numFmtId="0" fontId="24" fillId="9" borderId="0" xfId="807" applyNumberFormat="1" applyFont="1" applyFill="1" applyAlignment="1" applyProtection="1">
      <alignment horizontal="center" vertical="center"/>
      <protection locked="0"/>
    </xf>
    <xf numFmtId="0" fontId="16" fillId="0" borderId="0" xfId="584" applyNumberFormat="1" applyFont="1" applyFill="1" applyAlignment="1" applyProtection="1">
      <alignment horizontal="left" vertical="center" wrapText="1"/>
    </xf>
    <xf numFmtId="0" fontId="5" fillId="0" borderId="0" xfId="808" applyFont="1" applyFill="1" applyAlignment="1">
      <alignment horizontal="center" vertical="top"/>
    </xf>
    <xf numFmtId="0" fontId="2" fillId="0" borderId="1" xfId="808" applyFont="1" applyBorder="1" applyAlignment="1">
      <alignment horizontal="center" vertical="center"/>
    </xf>
    <xf numFmtId="0" fontId="24" fillId="0" borderId="0" xfId="584" applyFont="1" applyFill="1" applyAlignment="1">
      <alignment horizontal="center" vertical="top" wrapText="1"/>
    </xf>
    <xf numFmtId="0" fontId="2" fillId="0" borderId="5" xfId="804" applyFont="1" applyFill="1" applyBorder="1" applyAlignment="1">
      <alignment horizontal="center" vertical="center"/>
    </xf>
    <xf numFmtId="0" fontId="2" fillId="0" borderId="14" xfId="804" applyFont="1" applyFill="1" applyBorder="1" applyAlignment="1">
      <alignment horizontal="center" vertical="center"/>
    </xf>
    <xf numFmtId="190" fontId="2" fillId="0" borderId="1" xfId="804" applyNumberFormat="1" applyFont="1" applyFill="1" applyBorder="1" applyAlignment="1">
      <alignment horizontal="center" vertical="center"/>
    </xf>
    <xf numFmtId="0" fontId="5" fillId="0" borderId="0" xfId="584" applyFont="1" applyFill="1" applyAlignment="1">
      <alignment horizontal="center" vertical="top" wrapText="1"/>
    </xf>
    <xf numFmtId="0" fontId="5" fillId="0" borderId="0" xfId="587" applyFont="1" applyAlignment="1">
      <alignment horizontal="center" vertical="top"/>
    </xf>
    <xf numFmtId="0" fontId="2" fillId="0" borderId="1" xfId="586" applyFont="1" applyFill="1" applyBorder="1" applyAlignment="1">
      <alignment horizontal="center" vertical="center"/>
    </xf>
    <xf numFmtId="190" fontId="2" fillId="0" borderId="1" xfId="586" applyNumberFormat="1" applyFont="1" applyFill="1" applyBorder="1" applyAlignment="1">
      <alignment horizontal="center" vertical="center"/>
    </xf>
    <xf numFmtId="0" fontId="15" fillId="0" borderId="1" xfId="587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4" fillId="0" borderId="0" xfId="584" applyFont="1" applyFill="1" applyAlignment="1">
      <alignment horizontal="center" vertical="top"/>
    </xf>
    <xf numFmtId="0" fontId="98" fillId="0" borderId="0" xfId="520" applyFont="1" applyAlignment="1">
      <alignment horizontal="left"/>
    </xf>
    <xf numFmtId="0" fontId="97" fillId="0" borderId="0" xfId="520" applyFont="1" applyAlignment="1">
      <alignment horizontal="left"/>
    </xf>
  </cellXfs>
  <cellStyles count="813">
    <cellStyle name="_ET_STYLE_NoName_00_" xfId="25"/>
    <cellStyle name="20% - Accent1" xfId="75"/>
    <cellStyle name="20% - Accent2" xfId="50"/>
    <cellStyle name="20% - Accent3" xfId="56"/>
    <cellStyle name="20% - Accent4" xfId="14"/>
    <cellStyle name="20% - Accent5" xfId="62"/>
    <cellStyle name="20% - Accent6" xfId="66"/>
    <cellStyle name="20% - 强调文字颜色 1 2" xfId="2"/>
    <cellStyle name="20% - 强调文字颜色 2 2" xfId="77"/>
    <cellStyle name="20% - 强调文字颜色 3 2" xfId="80"/>
    <cellStyle name="20% - 强调文字颜色 4 2" xfId="84"/>
    <cellStyle name="20% - 强调文字颜色 5 2" xfId="86"/>
    <cellStyle name="20% - 强调文字颜色 6 2" xfId="88"/>
    <cellStyle name="40% - Accent1" xfId="89"/>
    <cellStyle name="40% - Accent2" xfId="92"/>
    <cellStyle name="40% - Accent3" xfId="98"/>
    <cellStyle name="40% - Accent4" xfId="100"/>
    <cellStyle name="40% - Accent5" xfId="103"/>
    <cellStyle name="40% - Accent6" xfId="104"/>
    <cellStyle name="40% - 强调文字颜色 1 2" xfId="105"/>
    <cellStyle name="40% - 强调文字颜色 2 2" xfId="106"/>
    <cellStyle name="40% - 强调文字颜色 3 2" xfId="107"/>
    <cellStyle name="40% - 强调文字颜色 4 2" xfId="38"/>
    <cellStyle name="40% - 强调文字颜色 5 2" xfId="108"/>
    <cellStyle name="40% - 强调文字颜色 6 2" xfId="109"/>
    <cellStyle name="60% - Accent1" xfId="115"/>
    <cellStyle name="60% - Accent2" xfId="120"/>
    <cellStyle name="60% - Accent3" xfId="123"/>
    <cellStyle name="60% - Accent4" xfId="124"/>
    <cellStyle name="60% - Accent5" xfId="127"/>
    <cellStyle name="60% - Accent6" xfId="129"/>
    <cellStyle name="60% - 强调文字颜色 1 2" xfId="135"/>
    <cellStyle name="60% - 强调文字颜色 2 2" xfId="138"/>
    <cellStyle name="60% - 强调文字颜色 3 2" xfId="142"/>
    <cellStyle name="60% - 强调文字颜色 4 2" xfId="143"/>
    <cellStyle name="60% - 强调文字颜色 5 2" xfId="146"/>
    <cellStyle name="60% - 强调文字颜色 6 2" xfId="147"/>
    <cellStyle name="Accent1" xfId="148"/>
    <cellStyle name="Accent1 - 20%" xfId="76"/>
    <cellStyle name="Accent1 - 40%" xfId="149"/>
    <cellStyle name="Accent1 - 60%" xfId="150"/>
    <cellStyle name="Accent1_2006年33甘肃" xfId="154"/>
    <cellStyle name="Accent2" xfId="155"/>
    <cellStyle name="Accent2 - 20%" xfId="156"/>
    <cellStyle name="Accent2 - 40%" xfId="12"/>
    <cellStyle name="Accent2 - 60%" xfId="18"/>
    <cellStyle name="Accent2_2006年33甘肃" xfId="157"/>
    <cellStyle name="Accent3" xfId="158"/>
    <cellStyle name="Accent3 - 20%" xfId="159"/>
    <cellStyle name="Accent3 - 40%" xfId="162"/>
    <cellStyle name="Accent3 - 60%" xfId="164"/>
    <cellStyle name="Accent3_2006年33甘肃" xfId="166"/>
    <cellStyle name="Accent4" xfId="168"/>
    <cellStyle name="Accent4 - 20%" xfId="171"/>
    <cellStyle name="Accent4 - 40%" xfId="173"/>
    <cellStyle name="Accent4 - 60%" xfId="177"/>
    <cellStyle name="Accent5" xfId="179"/>
    <cellStyle name="Accent5 - 20%" xfId="181"/>
    <cellStyle name="Accent5 - 40%" xfId="185"/>
    <cellStyle name="Accent5 - 60%" xfId="187"/>
    <cellStyle name="Accent6" xfId="190"/>
    <cellStyle name="Accent6 - 20%" xfId="191"/>
    <cellStyle name="Accent6 - 40%" xfId="195"/>
    <cellStyle name="Accent6 - 60%" xfId="196"/>
    <cellStyle name="Accent6_2006年33甘肃" xfId="198"/>
    <cellStyle name="Bad" xfId="199"/>
    <cellStyle name="Calc Currency (0)" xfId="201"/>
    <cellStyle name="Calculation" xfId="203"/>
    <cellStyle name="Check Cell" xfId="204"/>
    <cellStyle name="ColLevel_0" xfId="208"/>
    <cellStyle name="Comma [0]" xfId="210"/>
    <cellStyle name="comma zerodec" xfId="212"/>
    <cellStyle name="Comma_1995" xfId="116"/>
    <cellStyle name="Currency [0]" xfId="40"/>
    <cellStyle name="Currency_1995" xfId="213"/>
    <cellStyle name="Currency1" xfId="216"/>
    <cellStyle name="Date" xfId="220"/>
    <cellStyle name="Dollar (zero dec)" xfId="221"/>
    <cellStyle name="Explanatory Text" xfId="224"/>
    <cellStyle name="Fixed" xfId="226"/>
    <cellStyle name="Good" xfId="228"/>
    <cellStyle name="Grey" xfId="232"/>
    <cellStyle name="Header1" xfId="233"/>
    <cellStyle name="Header2" xfId="234"/>
    <cellStyle name="Heading 1" xfId="235"/>
    <cellStyle name="Heading 2" xfId="81"/>
    <cellStyle name="Heading 3" xfId="47"/>
    <cellStyle name="Heading 4" xfId="130"/>
    <cellStyle name="HEADING1" xfId="236"/>
    <cellStyle name="HEADING2" xfId="237"/>
    <cellStyle name="Input" xfId="34"/>
    <cellStyle name="Input [yellow]" xfId="238"/>
    <cellStyle name="Input_20121229 提供执行转移支付" xfId="240"/>
    <cellStyle name="Linked Cell" xfId="242"/>
    <cellStyle name="Neutral" xfId="144"/>
    <cellStyle name="no dec" xfId="248"/>
    <cellStyle name="Norma,_laroux_4_营业在建 (2)_E21" xfId="249"/>
    <cellStyle name="Normal - Style1" xfId="101"/>
    <cellStyle name="Normal_#10-Headcount" xfId="251"/>
    <cellStyle name="Note" xfId="253"/>
    <cellStyle name="Output" xfId="255"/>
    <cellStyle name="Percent [2]" xfId="256"/>
    <cellStyle name="Percent_laroux" xfId="259"/>
    <cellStyle name="RowLevel_0" xfId="261"/>
    <cellStyle name="Title" xfId="263"/>
    <cellStyle name="Total" xfId="266"/>
    <cellStyle name="Warning Text" xfId="267"/>
    <cellStyle name="百分比" xfId="20" builtinId="5"/>
    <cellStyle name="百分比 2" xfId="268"/>
    <cellStyle name="百分比 3" xfId="270"/>
    <cellStyle name="百分比 4" xfId="27"/>
    <cellStyle name="百分比 5" xfId="29"/>
    <cellStyle name="百分比 6" xfId="810"/>
    <cellStyle name="标题 1 2" xfId="274"/>
    <cellStyle name="标题 2 2" xfId="230"/>
    <cellStyle name="标题 3 2" xfId="277"/>
    <cellStyle name="标题 4 2" xfId="280"/>
    <cellStyle name="标题 5" xfId="282"/>
    <cellStyle name="表标题" xfId="285"/>
    <cellStyle name="差 2" xfId="287"/>
    <cellStyle name="差_00省级(打印)" xfId="290"/>
    <cellStyle name="差_03昭通" xfId="112"/>
    <cellStyle name="差_0502通海县" xfId="292"/>
    <cellStyle name="差_05潍坊" xfId="294"/>
    <cellStyle name="差_0605石屏县" xfId="296"/>
    <cellStyle name="差_0605石屏县_财力性转移支付2010年预算参考数" xfId="299"/>
    <cellStyle name="差_07临沂" xfId="193"/>
    <cellStyle name="差_09黑龙江" xfId="300"/>
    <cellStyle name="差_09黑龙江_财力性转移支付2010年预算参考数" xfId="245"/>
    <cellStyle name="差_1" xfId="301"/>
    <cellStyle name="差_1_财力性转移支付2010年预算参考数" xfId="304"/>
    <cellStyle name="差_1110洱源县" xfId="222"/>
    <cellStyle name="差_1110洱源县_财力性转移支付2010年预算参考数" xfId="307"/>
    <cellStyle name="差_11大理" xfId="309"/>
    <cellStyle name="差_11大理_财力性转移支付2010年预算参考数" xfId="310"/>
    <cellStyle name="差_12滨州" xfId="311"/>
    <cellStyle name="差_12滨州_财力性转移支付2010年预算参考数" xfId="269"/>
    <cellStyle name="差_14安徽" xfId="312"/>
    <cellStyle name="差_14安徽_财力性转移支付2010年预算参考数" xfId="315"/>
    <cellStyle name="差_2" xfId="318"/>
    <cellStyle name="差_2_财力性转移支付2010年预算参考数" xfId="73"/>
    <cellStyle name="差_2006年22湖南" xfId="320"/>
    <cellStyle name="差_2006年22湖南_财力性转移支付2010年预算参考数" xfId="169"/>
    <cellStyle name="差_2006年27重庆" xfId="322"/>
    <cellStyle name="差_2006年27重庆_财力性转移支付2010年预算参考数" xfId="289"/>
    <cellStyle name="差_2006年28四川" xfId="26"/>
    <cellStyle name="差_2006年28四川_财力性转移支付2010年预算参考数" xfId="188"/>
    <cellStyle name="差_2006年30云南" xfId="67"/>
    <cellStyle name="差_2006年33甘肃" xfId="324"/>
    <cellStyle name="差_2006年34青海" xfId="325"/>
    <cellStyle name="差_2006年34青海_财力性转移支付2010年预算参考数" xfId="59"/>
    <cellStyle name="差_2006年全省财力计算表（中央、决算）" xfId="71"/>
    <cellStyle name="差_2006年水利统计指标统计表" xfId="327"/>
    <cellStyle name="差_2006年水利统计指标统计表_财力性转移支付2010年预算参考数" xfId="328"/>
    <cellStyle name="差_2007年收支情况及2008年收支预计表(汇总表)" xfId="330"/>
    <cellStyle name="差_2007年收支情况及2008年收支预计表(汇总表)_财力性转移支付2010年预算参考数" xfId="272"/>
    <cellStyle name="差_2007年一般预算支出剔除" xfId="332"/>
    <cellStyle name="差_2007年一般预算支出剔除_财力性转移支付2010年预算参考数" xfId="334"/>
    <cellStyle name="差_2007一般预算支出口径剔除表" xfId="37"/>
    <cellStyle name="差_2007一般预算支出口径剔除表_财力性转移支付2010年预算参考数" xfId="335"/>
    <cellStyle name="差_2008计算资料（8月5）" xfId="337"/>
    <cellStyle name="差_2008年全省汇总收支计算表" xfId="338"/>
    <cellStyle name="差_2008年全省汇总收支计算表_财力性转移支付2010年预算参考数" xfId="74"/>
    <cellStyle name="差_2008年一般预算支出预计" xfId="341"/>
    <cellStyle name="差_2008年预计支出与2007年对比" xfId="343"/>
    <cellStyle name="差_2008年支出核定" xfId="344"/>
    <cellStyle name="差_2008年支出调整" xfId="345"/>
    <cellStyle name="差_2008年支出调整_财力性转移支付2010年预算参考数" xfId="346"/>
    <cellStyle name="差_2015年社会保险基金预算草案表样（报人大）" xfId="348"/>
    <cellStyle name="差_2016年科目0114" xfId="351"/>
    <cellStyle name="差_2016人代会附表（2015-9-11）（姚局）-财经委" xfId="352"/>
    <cellStyle name="差_20河南" xfId="353"/>
    <cellStyle name="差_20河南_财力性转移支付2010年预算参考数" xfId="354"/>
    <cellStyle name="差_22湖南" xfId="358"/>
    <cellStyle name="差_22湖南_财力性转移支付2010年预算参考数" xfId="94"/>
    <cellStyle name="差_27重庆" xfId="247"/>
    <cellStyle name="差_27重庆_财力性转移支付2010年预算参考数" xfId="359"/>
    <cellStyle name="差_28四川" xfId="349"/>
    <cellStyle name="差_28四川_财力性转移支付2010年预算参考数" xfId="361"/>
    <cellStyle name="差_30云南" xfId="275"/>
    <cellStyle name="差_30云南_1" xfId="6"/>
    <cellStyle name="差_30云南_1_财力性转移支付2010年预算参考数" xfId="8"/>
    <cellStyle name="差_33甘肃" xfId="364"/>
    <cellStyle name="差_34青海" xfId="368"/>
    <cellStyle name="差_34青海_1" xfId="369"/>
    <cellStyle name="差_34青海_1_财力性转移支付2010年预算参考数" xfId="370"/>
    <cellStyle name="差_34青海_财力性转移支付2010年预算参考数" xfId="139"/>
    <cellStyle name="差_530623_2006年县级财政报表附表" xfId="202"/>
    <cellStyle name="差_530629_2006年县级财政报表附表" xfId="371"/>
    <cellStyle name="差_5334_2006年迪庆县级财政报表附表" xfId="372"/>
    <cellStyle name="差_Book1" xfId="373"/>
    <cellStyle name="差_Book1_财力性转移支付2010年预算参考数" xfId="375"/>
    <cellStyle name="差_Book2" xfId="43"/>
    <cellStyle name="差_Book2_财力性转移支付2010年预算参考数" xfId="379"/>
    <cellStyle name="差_gdp" xfId="1"/>
    <cellStyle name="差_M01-2(州市补助收入)" xfId="380"/>
    <cellStyle name="差_安徽 缺口县区测算(地方填报)1" xfId="175"/>
    <cellStyle name="差_安徽 缺口县区测算(地方填报)1_财力性转移支付2010年预算参考数" xfId="21"/>
    <cellStyle name="差_报表" xfId="381"/>
    <cellStyle name="差_不含人员经费系数" xfId="356"/>
    <cellStyle name="差_不含人员经费系数_财力性转移支付2010年预算参考数" xfId="93"/>
    <cellStyle name="差_财政供养人员" xfId="382"/>
    <cellStyle name="差_财政供养人员_财力性转移支付2010年预算参考数" xfId="385"/>
    <cellStyle name="差_测算结果" xfId="387"/>
    <cellStyle name="差_测算结果_财力性转移支付2010年预算参考数" xfId="32"/>
    <cellStyle name="差_测算结果汇总" xfId="388"/>
    <cellStyle name="差_测算结果汇总_财力性转移支付2010年预算参考数" xfId="28"/>
    <cellStyle name="差_成本差异系数" xfId="389"/>
    <cellStyle name="差_成本差异系数（含人口规模）" xfId="390"/>
    <cellStyle name="差_成本差异系数（含人口规模）_财力性转移支付2010年预算参考数" xfId="391"/>
    <cellStyle name="差_成本差异系数_财力性转移支付2010年预算参考数" xfId="392"/>
    <cellStyle name="差_城建部门" xfId="393"/>
    <cellStyle name="差_第五部分(才淼、饶永宏）" xfId="396"/>
    <cellStyle name="差_第一部分：综合全" xfId="397"/>
    <cellStyle name="差_分析缺口率" xfId="398"/>
    <cellStyle name="差_分析缺口率_财力性转移支付2010年预算参考数" xfId="399"/>
    <cellStyle name="差_分县成本差异系数" xfId="400"/>
    <cellStyle name="差_分县成本差异系数_不含人员经费系数" xfId="402"/>
    <cellStyle name="差_分县成本差异系数_不含人员经费系数_财力性转移支付2010年预算参考数" xfId="404"/>
    <cellStyle name="差_分县成本差异系数_财力性转移支付2010年预算参考数" xfId="406"/>
    <cellStyle name="差_分县成本差异系数_民生政策最低支出需求" xfId="302"/>
    <cellStyle name="差_分县成本差异系数_民生政策最低支出需求_财力性转移支付2010年预算参考数" xfId="69"/>
    <cellStyle name="差_附表" xfId="408"/>
    <cellStyle name="差_附表_财力性转移支付2010年预算参考数" xfId="409"/>
    <cellStyle name="差_行政(燃修费)" xfId="411"/>
    <cellStyle name="差_行政(燃修费)_不含人员经费系数" xfId="412"/>
    <cellStyle name="差_行政(燃修费)_不含人员经费系数_财力性转移支付2010年预算参考数" xfId="413"/>
    <cellStyle name="差_行政(燃修费)_财力性转移支付2010年预算参考数" xfId="415"/>
    <cellStyle name="差_行政(燃修费)_民生政策最低支出需求" xfId="68"/>
    <cellStyle name="差_行政(燃修费)_民生政策最低支出需求_财力性转移支付2010年预算参考数" xfId="416"/>
    <cellStyle name="差_行政(燃修费)_县市旗测算-新科目（含人口规模效应）" xfId="417"/>
    <cellStyle name="差_行政(燃修费)_县市旗测算-新科目（含人口规模效应）_财力性转移支付2010年预算参考数" xfId="420"/>
    <cellStyle name="差_行政（人员）" xfId="421"/>
    <cellStyle name="差_行政（人员）_不含人员经费系数" xfId="424"/>
    <cellStyle name="差_行政（人员）_不含人员经费系数_财力性转移支付2010年预算参考数" xfId="426"/>
    <cellStyle name="差_行政（人员）_财力性转移支付2010年预算参考数" xfId="427"/>
    <cellStyle name="差_行政（人员）_民生政策最低支出需求" xfId="432"/>
    <cellStyle name="差_行政（人员）_民生政策最低支出需求_财力性转移支付2010年预算参考数" xfId="433"/>
    <cellStyle name="差_行政（人员）_县市旗测算-新科目（含人口规模效应）" xfId="49"/>
    <cellStyle name="差_行政（人员）_县市旗测算-新科目（含人口规模效应）_财力性转移支付2010年预算参考数" xfId="434"/>
    <cellStyle name="差_行政公检法测算" xfId="231"/>
    <cellStyle name="差_行政公检法测算_不含人员经费系数" xfId="110"/>
    <cellStyle name="差_行政公检法测算_不含人员经费系数_财力性转移支付2010年预算参考数" xfId="113"/>
    <cellStyle name="差_行政公检法测算_财力性转移支付2010年预算参考数" xfId="435"/>
    <cellStyle name="差_行政公检法测算_民生政策最低支出需求" xfId="5"/>
    <cellStyle name="差_行政公检法测算_民生政策最低支出需求_财力性转移支付2010年预算参考数" xfId="145"/>
    <cellStyle name="差_行政公检法测算_县市旗测算-新科目（含人口规模效应）" xfId="63"/>
    <cellStyle name="差_行政公检法测算_县市旗测算-新科目（含人口规模效应）_财力性转移支付2010年预算参考数" xfId="436"/>
    <cellStyle name="差_河南 缺口县区测算(地方填报)" xfId="437"/>
    <cellStyle name="差_河南 缺口县区测算(地方填报)_财力性转移支付2010年预算参考数" xfId="438"/>
    <cellStyle name="差_河南 缺口县区测算(地方填报白)" xfId="214"/>
    <cellStyle name="差_河南 缺口县区测算(地方填报白)_财力性转移支付2010年预算参考数" xfId="440"/>
    <cellStyle name="差_核定人数对比" xfId="442"/>
    <cellStyle name="差_核定人数对比_财力性转移支付2010年预算参考数" xfId="443"/>
    <cellStyle name="差_核定人数下发表" xfId="30"/>
    <cellStyle name="差_核定人数下发表_财力性转移支付2010年预算参考数" xfId="444"/>
    <cellStyle name="差_汇总" xfId="446"/>
    <cellStyle name="差_汇总_财力性转移支付2010年预算参考数" xfId="449"/>
    <cellStyle name="差_汇总表" xfId="451"/>
    <cellStyle name="差_汇总表_财力性转移支付2010年预算参考数" xfId="95"/>
    <cellStyle name="差_汇总表4" xfId="452"/>
    <cellStyle name="差_汇总表4_财力性转移支付2010年预算参考数" xfId="454"/>
    <cellStyle name="差_汇总表提前告知区县" xfId="456"/>
    <cellStyle name="差_汇总-县级财政报表附表" xfId="457"/>
    <cellStyle name="差_检验表" xfId="460"/>
    <cellStyle name="差_检验表（调整后）" xfId="362"/>
    <cellStyle name="差_教育(按照总人口测算）—20080416" xfId="462"/>
    <cellStyle name="差_教育(按照总人口测算）—20080416_不含人员经费系数" xfId="288"/>
    <cellStyle name="差_教育(按照总人口测算）—20080416_不含人员经费系数_财力性转移支付2010年预算参考数" xfId="58"/>
    <cellStyle name="差_教育(按照总人口测算）—20080416_财力性转移支付2010年预算参考数" xfId="464"/>
    <cellStyle name="差_教育(按照总人口测算）—20080416_民生政策最低支出需求" xfId="465"/>
    <cellStyle name="差_教育(按照总人口测算）—20080416_民生政策最低支出需求_财力性转移支付2010年预算参考数" xfId="467"/>
    <cellStyle name="差_教育(按照总人口测算）—20080416_县市旗测算-新科目（含人口规模效应）" xfId="470"/>
    <cellStyle name="差_教育(按照总人口测算）—20080416_县市旗测算-新科目（含人口规模效应）_财力性转移支付2010年预算参考数" xfId="48"/>
    <cellStyle name="差_丽江汇总" xfId="284"/>
    <cellStyle name="差_民生政策最低支出需求" xfId="471"/>
    <cellStyle name="差_民生政策最低支出需求_财力性转移支付2010年预算参考数" xfId="468"/>
    <cellStyle name="差_农林水和城市维护标准支出20080505－县区合计" xfId="394"/>
    <cellStyle name="差_农林水和城市维护标准支出20080505－县区合计_不含人员经费系数" xfId="472"/>
    <cellStyle name="差_农林水和城市维护标准支出20080505－县区合计_不含人员经费系数_财力性转移支付2010年预算参考数" xfId="477"/>
    <cellStyle name="差_农林水和城市维护标准支出20080505－县区合计_财力性转移支付2010年预算参考数" xfId="31"/>
    <cellStyle name="差_农林水和城市维护标准支出20080505－县区合计_民生政策最低支出需求" xfId="480"/>
    <cellStyle name="差_农林水和城市维护标准支出20080505－县区合计_民生政策最低支出需求_财力性转移支付2010年预算参考数" xfId="484"/>
    <cellStyle name="差_农林水和城市维护标准支出20080505－县区合计_县市旗测算-新科目（含人口规模效应）" xfId="278"/>
    <cellStyle name="差_农林水和城市维护标准支出20080505－县区合计_县市旗测算-新科目（含人口规模效应）_财力性转移支付2010年预算参考数" xfId="486"/>
    <cellStyle name="差_平邑" xfId="376"/>
    <cellStyle name="差_平邑_财力性转移支付2010年预算参考数" xfId="45"/>
    <cellStyle name="差_其他部门(按照总人口测算）—20080416" xfId="488"/>
    <cellStyle name="差_其他部门(按照总人口测算）—20080416_不含人员经费系数" xfId="326"/>
    <cellStyle name="差_其他部门(按照总人口测算）—20080416_不含人员经费系数_财力性转移支付2010年预算参考数" xfId="60"/>
    <cellStyle name="差_其他部门(按照总人口测算）—20080416_财力性转移支付2010年预算参考数" xfId="297"/>
    <cellStyle name="差_其他部门(按照总人口测算）—20080416_民生政策最低支出需求" xfId="383"/>
    <cellStyle name="差_其他部门(按照总人口测算）—20080416_民生政策最低支出需求_财力性转移支付2010年预算参考数" xfId="386"/>
    <cellStyle name="差_其他部门(按照总人口测算）—20080416_县市旗测算-新科目（含人口规模效应）" xfId="494"/>
    <cellStyle name="差_其他部门(按照总人口测算）—20080416_县市旗测算-新科目（含人口规模效应）_财力性转移支付2010年预算参考数" xfId="65"/>
    <cellStyle name="差_青海 缺口县区测算(地方填报)" xfId="283"/>
    <cellStyle name="差_青海 缺口县区测算(地方填报)_财力性转移支付2010年预算参考数" xfId="495"/>
    <cellStyle name="差_缺口县区测算" xfId="498"/>
    <cellStyle name="差_缺口县区测算（11.13）" xfId="499"/>
    <cellStyle name="差_缺口县区测算（11.13）_财力性转移支付2010年预算参考数" xfId="501"/>
    <cellStyle name="差_缺口县区测算(按2007支出增长25%测算)" xfId="504"/>
    <cellStyle name="差_缺口县区测算(按2007支出增长25%测算)_财力性转移支付2010年预算参考数" xfId="505"/>
    <cellStyle name="差_缺口县区测算(按核定人数)" xfId="429"/>
    <cellStyle name="差_缺口县区测算(按核定人数)_财力性转移支付2010年预算参考数" xfId="257"/>
    <cellStyle name="差_缺口县区测算(财政部标准)" xfId="17"/>
    <cellStyle name="差_缺口县区测算(财政部标准)_财力性转移支付2010年预算参考数" xfId="286"/>
    <cellStyle name="差_缺口县区测算_财力性转移支付2010年预算参考数" xfId="507"/>
    <cellStyle name="差_人员工资和公用经费" xfId="509"/>
    <cellStyle name="差_人员工资和公用经费_财力性转移支付2010年预算参考数" xfId="510"/>
    <cellStyle name="差_人员工资和公用经费2" xfId="481"/>
    <cellStyle name="差_人员工资和公用经费2_财力性转移支付2010年预算参考数" xfId="485"/>
    <cellStyle name="差_人员工资和公用经费3" xfId="152"/>
    <cellStyle name="差_人员工资和公用经费3_财力性转移支付2010年预算参考数" xfId="512"/>
    <cellStyle name="差_山东省民生支出标准" xfId="473"/>
    <cellStyle name="差_山东省民生支出标准_财力性转移支付2010年预算参考数" xfId="478"/>
    <cellStyle name="差_社保处下达区县2015年指标（第二批）" xfId="483"/>
    <cellStyle name="差_市辖区测算20080510" xfId="401"/>
    <cellStyle name="差_市辖区测算20080510_不含人员经费系数" xfId="403"/>
    <cellStyle name="差_市辖区测算20080510_不含人员经费系数_财力性转移支付2010年预算参考数" xfId="405"/>
    <cellStyle name="差_市辖区测算20080510_财力性转移支付2010年预算参考数" xfId="407"/>
    <cellStyle name="差_市辖区测算20080510_民生政策最低支出需求" xfId="303"/>
    <cellStyle name="差_市辖区测算20080510_民生政策最低支出需求_财力性转移支付2010年预算参考数" xfId="70"/>
    <cellStyle name="差_市辖区测算20080510_县市旗测算-新科目（含人口规模效应）" xfId="511"/>
    <cellStyle name="差_市辖区测算20080510_县市旗测算-新科目（含人口规模效应）_财力性转移支付2010年预算参考数" xfId="121"/>
    <cellStyle name="差_市辖区测算-新科目（20080626）" xfId="16"/>
    <cellStyle name="差_市辖区测算-新科目（20080626）_不含人员经费系数" xfId="513"/>
    <cellStyle name="差_市辖区测算-新科目（20080626）_不含人员经费系数_财力性转移支付2010年预算参考数" xfId="515"/>
    <cellStyle name="差_市辖区测算-新科目（20080626）_财力性转移支付2010年预算参考数" xfId="516"/>
    <cellStyle name="差_市辖区测算-新科目（20080626）_民生政策最低支出需求" xfId="517"/>
    <cellStyle name="差_市辖区测算-新科目（20080626）_民生政策最低支出需求_财力性转移支付2010年预算参考数" xfId="395"/>
    <cellStyle name="差_市辖区测算-新科目（20080626）_县市旗测算-新科目（含人口规模效应）" xfId="496"/>
    <cellStyle name="差_市辖区测算-新科目（20080626）_县市旗测算-新科目（含人口规模效应）_财力性转移支付2010年预算参考数" xfId="506"/>
    <cellStyle name="差_数据--基础数据--预算组--2015年人代会预算部分--2015.01.20--人代会前第6稿--按姚局意见改--调市级项级明细" xfId="197"/>
    <cellStyle name="差_数据--基础数据--预算组--2015年人代会预算部分--2015.01.20--人代会前第6稿--按姚局意见改--调市级项级明细_区县政府预算公开整改--表" xfId="521"/>
    <cellStyle name="差_同德" xfId="117"/>
    <cellStyle name="差_同德_财力性转移支付2010年预算参考数" xfId="522"/>
    <cellStyle name="差_危改资金测算" xfId="524"/>
    <cellStyle name="差_危改资金测算_财力性转移支付2010年预算参考数" xfId="500"/>
    <cellStyle name="差_卫生(按照总人口测算）—20080416" xfId="525"/>
    <cellStyle name="差_卫生(按照总人口测算）—20080416_不含人员经费系数" xfId="450"/>
    <cellStyle name="差_卫生(按照总人口测算）—20080416_不含人员经费系数_财力性转移支付2010年预算参考数" xfId="447"/>
    <cellStyle name="差_卫生(按照总人口测算）—20080416_财力性转移支付2010年预算参考数" xfId="528"/>
    <cellStyle name="差_卫生(按照总人口测算）—20080416_民生政策最低支出需求" xfId="530"/>
    <cellStyle name="差_卫生(按照总人口测算）—20080416_民生政策最低支出需求_财力性转移支付2010年预算参考数" xfId="534"/>
    <cellStyle name="差_卫生(按照总人口测算）—20080416_县市旗测算-新科目（含人口规模效应）" xfId="323"/>
    <cellStyle name="差_卫生(按照总人口测算）—20080416_县市旗测算-新科目（含人口规模效应）_财力性转移支付2010年预算参考数" xfId="482"/>
    <cellStyle name="差_卫生部门" xfId="535"/>
    <cellStyle name="差_卫生部门_财力性转移支付2010年预算参考数" xfId="537"/>
    <cellStyle name="差_文体广播部门" xfId="539"/>
    <cellStyle name="差_文体广播事业(按照总人口测算）—20080416" xfId="291"/>
    <cellStyle name="差_文体广播事业(按照总人口测算）—20080416_不含人员经费系数" xfId="225"/>
    <cellStyle name="差_文体广播事业(按照总人口测算）—20080416_不含人员经费系数_财力性转移支付2010年预算参考数" xfId="540"/>
    <cellStyle name="差_文体广播事业(按照总人口测算）—20080416_财力性转移支付2010年预算参考数" xfId="276"/>
    <cellStyle name="差_文体广播事业(按照总人口测算）—20080416_民生政策最低支出需求" xfId="366"/>
    <cellStyle name="差_文体广播事业(按照总人口测算）—20080416_民生政策最低支出需求_财力性转移支付2010年预算参考数" xfId="141"/>
    <cellStyle name="差_文体广播事业(按照总人口测算）—20080416_县市旗测算-新科目（含人口规模效应）" xfId="541"/>
    <cellStyle name="差_文体广播事业(按照总人口测算）—20080416_县市旗测算-新科目（含人口规模效应）_财力性转移支付2010年预算参考数" xfId="542"/>
    <cellStyle name="差_县区合并测算20080421" xfId="453"/>
    <cellStyle name="差_县区合并测算20080421_不含人员经费系数" xfId="544"/>
    <cellStyle name="差_县区合并测算20080421_不含人员经费系数_财力性转移支付2010年预算参考数" xfId="543"/>
    <cellStyle name="差_县区合并测算20080421_财力性转移支付2010年预算参考数" xfId="455"/>
    <cellStyle name="差_县区合并测算20080421_民生政策最低支出需求" xfId="3"/>
    <cellStyle name="差_县区合并测算20080421_民生政策最低支出需求_财力性转移支付2010年预算参考数" xfId="545"/>
    <cellStyle name="差_县区合并测算20080421_县市旗测算-新科目（含人口规模效应）" xfId="336"/>
    <cellStyle name="差_县区合并测算20080421_县市旗测算-新科目（含人口规模效应）_财力性转移支付2010年预算参考数" xfId="125"/>
    <cellStyle name="差_县区合并测算20080423(按照各省比重）" xfId="548"/>
    <cellStyle name="差_县区合并测算20080423(按照各省比重）_不含人员经费系数" xfId="252"/>
    <cellStyle name="差_县区合并测算20080423(按照各省比重）_不含人员经费系数_财力性转移支付2010年预算参考数" xfId="549"/>
    <cellStyle name="差_县区合并测算20080423(按照各省比重）_财力性转移支付2010年预算参考数" xfId="550"/>
    <cellStyle name="差_县区合并测算20080423(按照各省比重）_民生政策最低支出需求" xfId="518"/>
    <cellStyle name="差_县区合并测算20080423(按照各省比重）_民生政策最低支出需求_财力性转移支付2010年预算参考数" xfId="551"/>
    <cellStyle name="差_县区合并测算20080423(按照各省比重）_县市旗测算-新科目（含人口规模效应）" xfId="552"/>
    <cellStyle name="差_县区合并测算20080423(按照各省比重）_县市旗测算-新科目（含人口规模效应）_财力性转移支付2010年预算参考数" xfId="180"/>
    <cellStyle name="差_县市旗测算20080508" xfId="9"/>
    <cellStyle name="差_县市旗测算20080508_不含人员经费系数" xfId="553"/>
    <cellStyle name="差_县市旗测算20080508_不含人员经费系数_财力性转移支付2010年预算参考数" xfId="523"/>
    <cellStyle name="差_县市旗测算20080508_财力性转移支付2010年预算参考数" xfId="554"/>
    <cellStyle name="差_县市旗测算20080508_民生政策最低支出需求" xfId="151"/>
    <cellStyle name="差_县市旗测算20080508_民生政策最低支出需求_财力性转移支付2010年预算参考数" xfId="160"/>
    <cellStyle name="差_县市旗测算20080508_县市旗测算-新科目（含人口规模效应）" xfId="555"/>
    <cellStyle name="差_县市旗测算20080508_县市旗测算-新科目（含人口规模效应）_财力性转移支付2010年预算参考数" xfId="167"/>
    <cellStyle name="差_县市旗测算-新科目（20080626）" xfId="547"/>
    <cellStyle name="差_县市旗测算-新科目（20080626）_不含人员经费系数" xfId="51"/>
    <cellStyle name="差_县市旗测算-新科目（20080626）_不含人员经费系数_财力性转移支付2010年预算参考数" xfId="531"/>
    <cellStyle name="差_县市旗测算-新科目（20080626）_财力性转移支付2010年预算参考数" xfId="556"/>
    <cellStyle name="差_县市旗测算-新科目（20080626）_民生政策最低支出需求" xfId="54"/>
    <cellStyle name="差_县市旗测算-新科目（20080626）_民生政策最低支出需求_财力性转移支付2010年预算参考数" xfId="497"/>
    <cellStyle name="差_县市旗测算-新科目（20080626）_县市旗测算-新科目（含人口规模效应）" xfId="557"/>
    <cellStyle name="差_县市旗测算-新科目（20080626）_县市旗测算-新科目（含人口规模效应）_财力性转移支付2010年预算参考数" xfId="271"/>
    <cellStyle name="差_县市旗测算-新科目（20080627）" xfId="165"/>
    <cellStyle name="差_县市旗测算-新科目（20080627）_不含人员经费系数" xfId="558"/>
    <cellStyle name="差_县市旗测算-新科目（20080627）_不含人员经费系数_财力性转移支付2010年预算参考数" xfId="559"/>
    <cellStyle name="差_县市旗测算-新科目（20080627）_财力性转移支付2010年预算参考数" xfId="561"/>
    <cellStyle name="差_县市旗测算-新科目（20080627）_民生政策最低支出需求" xfId="562"/>
    <cellStyle name="差_县市旗测算-新科目（20080627）_民生政策最低支出需求_财力性转移支付2010年预算参考数" xfId="563"/>
    <cellStyle name="差_县市旗测算-新科目（20080627）_县市旗测算-新科目（含人口规模效应）" xfId="4"/>
    <cellStyle name="差_县市旗测算-新科目（20080627）_县市旗测算-新科目（含人口规模效应）_财力性转移支付2010年预算参考数" xfId="546"/>
    <cellStyle name="差_一般预算支出口径剔除表" xfId="564"/>
    <cellStyle name="差_一般预算支出口径剔除表_财力性转移支付2010年预算参考数" xfId="217"/>
    <cellStyle name="差_云南 缺口县区测算(地方填报)" xfId="96"/>
    <cellStyle name="差_云南 缺口县区测算(地方填报)_财力性转移支付2010年预算参考数" xfId="565"/>
    <cellStyle name="差_云南省2008年转移支付测算——州市本级考核部分及政策性测算" xfId="313"/>
    <cellStyle name="差_云南省2008年转移支付测算——州市本级考核部分及政策性测算_财力性转移支付2010年预算参考数" xfId="316"/>
    <cellStyle name="差_重点民生支出需求测算表社保（农村低保）081112" xfId="87"/>
    <cellStyle name="差_自行调整差异系数顺序" xfId="13"/>
    <cellStyle name="差_自行调整差异系数顺序_财力性转移支付2010年预算参考数" xfId="78"/>
    <cellStyle name="差_总人口" xfId="474"/>
    <cellStyle name="差_总人口_财力性转移支付2010年预算参考数" xfId="479"/>
    <cellStyle name="常规" xfId="0" builtinId="0"/>
    <cellStyle name="常规 10" xfId="229"/>
    <cellStyle name="常规 11" xfId="384"/>
    <cellStyle name="常规 11 2" xfId="567"/>
    <cellStyle name="常规 11_财力性转移支付2009年预算参考数" xfId="419"/>
    <cellStyle name="常规 12" xfId="189"/>
    <cellStyle name="常规 13" xfId="215"/>
    <cellStyle name="常规 14" xfId="569"/>
    <cellStyle name="常规 15" xfId="205"/>
    <cellStyle name="常规 16" xfId="572"/>
    <cellStyle name="常规 17" xfId="489"/>
    <cellStyle name="常规 18" xfId="475"/>
    <cellStyle name="常规 19" xfId="574"/>
    <cellStyle name="常规 2" xfId="262"/>
    <cellStyle name="常规 2 2" xfId="118"/>
    <cellStyle name="常规 2 3" xfId="122"/>
    <cellStyle name="常规 2_004-2010年增消两税返还情况表" xfId="428"/>
    <cellStyle name="常规 20" xfId="206"/>
    <cellStyle name="常规 21" xfId="573"/>
    <cellStyle name="常规 22" xfId="490"/>
    <cellStyle name="常规 23" xfId="476"/>
    <cellStyle name="常规 24" xfId="575"/>
    <cellStyle name="常规 25" xfId="576"/>
    <cellStyle name="常规 26" xfId="35"/>
    <cellStyle name="常规 27" xfId="519"/>
    <cellStyle name="常规 28" xfId="319"/>
    <cellStyle name="常规 29" xfId="526"/>
    <cellStyle name="常规 3" xfId="83"/>
    <cellStyle name="常规 30" xfId="577"/>
    <cellStyle name="常规 31" xfId="36"/>
    <cellStyle name="常规 32" xfId="520"/>
    <cellStyle name="常规 34" xfId="527"/>
    <cellStyle name="常规 4" xfId="503"/>
    <cellStyle name="常规 4 2" xfId="579"/>
    <cellStyle name="常规 4_2008年横排表0721" xfId="111"/>
    <cellStyle name="常规 5" xfId="140"/>
    <cellStyle name="常规 6" xfId="22"/>
    <cellStyle name="常规 7" xfId="580"/>
    <cellStyle name="常规 7 2" xfId="581"/>
    <cellStyle name="常规 8" xfId="582"/>
    <cellStyle name="常规 9" xfId="459"/>
    <cellStyle name="常规_（20091202）人代会附表-表样" xfId="469"/>
    <cellStyle name="常规_（20091202）人代会附表-表样 2 2 2" xfId="584"/>
    <cellStyle name="常规_（20091202）人代会附表-表样 2 2 2 2" xfId="803"/>
    <cellStyle name="常规_（修改后）新科目人代会报表---印刷稿5.8" xfId="586"/>
    <cellStyle name="常规_（修改后）新科目人代会报表---印刷稿5.8 2" xfId="804"/>
    <cellStyle name="常规_046-2010年土地出让金、四项收费、新增地全年预计----------------" xfId="174"/>
    <cellStyle name="常规_046-2010年土地出让金、四项收费、新增地全年预计---------------- 2" xfId="808"/>
    <cellStyle name="常规_2006年支出预算表（2006-02-24）最最后稿" xfId="178"/>
    <cellStyle name="常规_2014-09-26-关于我市全口径预算编制情况的报告（附表）" xfId="587"/>
    <cellStyle name="常规_2015年社会保险基金预算草案表样（报人大） 2" xfId="811"/>
    <cellStyle name="常规_2016年科目0114" xfId="410"/>
    <cellStyle name="常规_2016人代会附表（2015-9-11）（姚局）-财经委" xfId="219"/>
    <cellStyle name="常规_2016人代会附表（2015-9-11）（姚局）-财经委 2" xfId="809"/>
    <cellStyle name="常规_格式--2015人代会附表-屈开开提供--2015.01.10" xfId="800"/>
    <cellStyle name="常规_格式--2015人代会附表-屈开开提供--2015.01.10 2" xfId="806"/>
    <cellStyle name="常规_汇总~提前告知分类分科目-----调整" xfId="802"/>
    <cellStyle name="常规_汇总~提前告知分类分科目-----调整 2" xfId="807"/>
    <cellStyle name="常规_十四届人大四次会议附表（2006-03-14）打印稿 2" xfId="805"/>
    <cellStyle name="常规_新科目人代会报表---报送人大财经委稿" xfId="463"/>
    <cellStyle name="超级链接" xfId="588"/>
    <cellStyle name="分级显示行_1_13区汇总" xfId="458"/>
    <cellStyle name="归盒啦_95" xfId="243"/>
    <cellStyle name="好 2" xfId="589"/>
    <cellStyle name="好_00省级(打印)" xfId="317"/>
    <cellStyle name="好_03昭通" xfId="79"/>
    <cellStyle name="好_0502通海县" xfId="161"/>
    <cellStyle name="好_05潍坊" xfId="590"/>
    <cellStyle name="好_0605石屏县" xfId="529"/>
    <cellStyle name="好_0605石屏县_财力性转移支付2010年预算参考数" xfId="533"/>
    <cellStyle name="好_07临沂" xfId="591"/>
    <cellStyle name="好_09黑龙江" xfId="592"/>
    <cellStyle name="好_09黑龙江_财力性转移支付2010年预算参考数" xfId="593"/>
    <cellStyle name="好_1" xfId="594"/>
    <cellStyle name="好_1_财力性转移支付2010年预算参考数" xfId="595"/>
    <cellStyle name="好_1110洱源县" xfId="597"/>
    <cellStyle name="好_1110洱源县_财力性转移支付2010年预算参考数" xfId="423"/>
    <cellStyle name="好_11大理" xfId="598"/>
    <cellStyle name="好_11大理_财力性转移支付2010年预算参考数" xfId="61"/>
    <cellStyle name="好_12滨州" xfId="599"/>
    <cellStyle name="好_12滨州_财力性转移支付2010年预算参考数" xfId="600"/>
    <cellStyle name="好_14安徽" xfId="360"/>
    <cellStyle name="好_14安徽_财力性转移支付2010年预算参考数" xfId="350"/>
    <cellStyle name="好_2" xfId="601"/>
    <cellStyle name="好_2_财力性转移支付2010年预算参考数" xfId="602"/>
    <cellStyle name="好_2006年22湖南" xfId="603"/>
    <cellStyle name="好_2006年22湖南_财力性转移支付2010年预算参考数" xfId="604"/>
    <cellStyle name="好_2006年27重庆" xfId="606"/>
    <cellStyle name="好_2006年27重庆_财力性转移支付2010年预算参考数" xfId="607"/>
    <cellStyle name="好_2006年28四川" xfId="608"/>
    <cellStyle name="好_2006年28四川_财力性转移支付2010年预算参考数" xfId="441"/>
    <cellStyle name="好_2006年30云南" xfId="609"/>
    <cellStyle name="好_2006年33甘肃" xfId="610"/>
    <cellStyle name="好_2006年34青海" xfId="611"/>
    <cellStyle name="好_2006年34青海_财力性转移支付2010年预算参考数" xfId="612"/>
    <cellStyle name="好_2006年全省财力计算表（中央、决算）" xfId="614"/>
    <cellStyle name="好_2006年水利统计指标统计表" xfId="615"/>
    <cellStyle name="好_2006年水利统计指标统计表_财力性转移支付2010年预算参考数" xfId="616"/>
    <cellStyle name="好_2007年收支情况及2008年收支预计表(汇总表)" xfId="617"/>
    <cellStyle name="好_2007年收支情况及2008年收支预计表(汇总表)_财力性转移支付2010年预算参考数" xfId="618"/>
    <cellStyle name="好_2007年一般预算支出剔除" xfId="619"/>
    <cellStyle name="好_2007年一般预算支出剔除_财力性转移支付2010年预算参考数" xfId="246"/>
    <cellStyle name="好_2007一般预算支出口径剔除表" xfId="620"/>
    <cellStyle name="好_2007一般预算支出口径剔除表_财力性转移支付2010年预算参考数" xfId="461"/>
    <cellStyle name="好_2008计算资料（8月5）" xfId="621"/>
    <cellStyle name="好_2008年全省汇总收支计算表" xfId="622"/>
    <cellStyle name="好_2008年全省汇总收支计算表_财力性转移支付2010年预算参考数" xfId="623"/>
    <cellStyle name="好_2008年一般预算支出预计" xfId="260"/>
    <cellStyle name="好_2008年预计支出与2007年对比" xfId="134"/>
    <cellStyle name="好_2008年支出核定" xfId="624"/>
    <cellStyle name="好_2008年支出调整" xfId="514"/>
    <cellStyle name="好_2008年支出调整_财力性转移支付2010年预算参考数" xfId="626"/>
    <cellStyle name="好_2015年社会保险基金预算草案表样（报人大）" xfId="627"/>
    <cellStyle name="好_2016年科目0114" xfId="628"/>
    <cellStyle name="好_2016人代会附表（2015-9-11）（姚局）-财经委" xfId="629"/>
    <cellStyle name="好_20河南" xfId="630"/>
    <cellStyle name="好_20河南_财力性转移支付2010年预算参考数" xfId="631"/>
    <cellStyle name="好_22湖南" xfId="632"/>
    <cellStyle name="好_22湖南_财力性转移支付2010年预算参考数" xfId="634"/>
    <cellStyle name="好_27重庆" xfId="306"/>
    <cellStyle name="好_27重庆_财力性转移支付2010年预算参考数" xfId="636"/>
    <cellStyle name="好_28四川" xfId="625"/>
    <cellStyle name="好_28四川_财力性转移支付2010年预算参考数" xfId="637"/>
    <cellStyle name="好_30云南" xfId="638"/>
    <cellStyle name="好_30云南_1" xfId="639"/>
    <cellStyle name="好_30云南_1_财力性转移支付2010年预算参考数" xfId="641"/>
    <cellStyle name="好_33甘肃" xfId="642"/>
    <cellStyle name="好_34青海" xfId="7"/>
    <cellStyle name="好_34青海_1" xfId="644"/>
    <cellStyle name="好_34青海_1_财力性转移支付2010年预算参考数" xfId="431"/>
    <cellStyle name="好_34青海_财力性转移支付2010年预算参考数" xfId="308"/>
    <cellStyle name="好_530623_2006年县级财政报表附表" xfId="357"/>
    <cellStyle name="好_530629_2006年县级财政报表附表" xfId="645"/>
    <cellStyle name="好_5334_2006年迪庆县级财政报表附表" xfId="646"/>
    <cellStyle name="好_Book1" xfId="647"/>
    <cellStyle name="好_Book1_财力性转移支付2010年预算参考数" xfId="250"/>
    <cellStyle name="好_Book2" xfId="649"/>
    <cellStyle name="好_Book2_财力性转移支付2010年预算参考数" xfId="650"/>
    <cellStyle name="好_gdp" xfId="652"/>
    <cellStyle name="好_M01-2(州市补助收入)" xfId="538"/>
    <cellStyle name="好_安徽 缺口县区测算(地方填报)1" xfId="568"/>
    <cellStyle name="好_安徽 缺口县区测算(地方填报)1_财力性转移支付2010年预算参考数" xfId="653"/>
    <cellStyle name="好_报表" xfId="654"/>
    <cellStyle name="好_不含人员经费系数" xfId="254"/>
    <cellStyle name="好_不含人员经费系数_财力性转移支付2010年预算参考数" xfId="184"/>
    <cellStyle name="好_财政供养人员" xfId="656"/>
    <cellStyle name="好_财政供养人员_财力性转移支付2010年预算参考数" xfId="657"/>
    <cellStyle name="好_测算结果" xfId="658"/>
    <cellStyle name="好_测算结果_财力性转移支付2010年预算参考数" xfId="613"/>
    <cellStyle name="好_测算结果汇总" xfId="660"/>
    <cellStyle name="好_测算结果汇总_财力性转移支付2010年预算参考数" xfId="662"/>
    <cellStyle name="好_成本差异系数" xfId="72"/>
    <cellStyle name="好_成本差异系数（含人口规模）" xfId="663"/>
    <cellStyle name="好_成本差异系数（含人口规模）_财力性转移支付2010年预算参考数" xfId="227"/>
    <cellStyle name="好_成本差异系数_财力性转移支付2010年预算参考数" xfId="665"/>
    <cellStyle name="好_城建部门" xfId="666"/>
    <cellStyle name="好_第五部分(才淼、饶永宏）" xfId="667"/>
    <cellStyle name="好_第一部分：综合全" xfId="281"/>
    <cellStyle name="好_分析缺口率" xfId="669"/>
    <cellStyle name="好_分析缺口率_财力性转移支付2010年预算参考数" xfId="15"/>
    <cellStyle name="好_分县成本差异系数" xfId="671"/>
    <cellStyle name="好_分县成本差异系数_不含人员经费系数" xfId="672"/>
    <cellStyle name="好_分县成本差异系数_不含人员经费系数_财力性转移支付2010年预算参考数" xfId="673"/>
    <cellStyle name="好_分县成本差异系数_财力性转移支付2010年预算参考数" xfId="675"/>
    <cellStyle name="好_分县成本差异系数_民生政策最低支出需求" xfId="677"/>
    <cellStyle name="好_分县成本差异系数_民生政策最低支出需求_财力性转移支付2010年预算参考数" xfId="678"/>
    <cellStyle name="好_附表" xfId="265"/>
    <cellStyle name="好_附表_财力性转移支付2010年预算参考数" xfId="680"/>
    <cellStyle name="好_行政(燃修费)" xfId="176"/>
    <cellStyle name="好_行政(燃修费)_不含人员经费系数" xfId="681"/>
    <cellStyle name="好_行政(燃修费)_不含人员经费系数_财力性转移支付2010年预算参考数" xfId="239"/>
    <cellStyle name="好_行政(燃修费)_财力性转移支付2010年预算参考数" xfId="682"/>
    <cellStyle name="好_行政(燃修费)_民生政策最低支出需求" xfId="683"/>
    <cellStyle name="好_行政(燃修费)_民生政策最低支出需求_财力性转移支付2010年预算参考数" xfId="684"/>
    <cellStyle name="好_行政(燃修费)_县市旗测算-新科目（含人口规模效应）" xfId="685"/>
    <cellStyle name="好_行政(燃修费)_县市旗测算-新科目（含人口规模效应）_财力性转移支付2010年预算参考数" xfId="686"/>
    <cellStyle name="好_行政（人员）" xfId="688"/>
    <cellStyle name="好_行政（人员）_不含人员经费系数" xfId="170"/>
    <cellStyle name="好_行政（人员）_不含人员经费系数_财力性转移支付2010年预算参考数" xfId="689"/>
    <cellStyle name="好_行政（人员）_财力性转移支付2010年预算参考数" xfId="690"/>
    <cellStyle name="好_行政（人员）_民生政策最低支出需求" xfId="571"/>
    <cellStyle name="好_行政（人员）_民生政策最低支出需求_财力性转移支付2010年预算参考数" xfId="23"/>
    <cellStyle name="好_行政（人员）_县市旗测算-新科目（含人口规模效应）" xfId="691"/>
    <cellStyle name="好_行政（人员）_县市旗测算-新科目（含人口规模效应）_财力性转移支付2010年预算参考数" xfId="692"/>
    <cellStyle name="好_行政公检法测算" xfId="693"/>
    <cellStyle name="好_行政公检法测算_不含人员经费系数" xfId="694"/>
    <cellStyle name="好_行政公检法测算_不含人员经费系数_财力性转移支付2010年预算参考数" xfId="696"/>
    <cellStyle name="好_行政公检法测算_财力性转移支付2010年预算参考数" xfId="697"/>
    <cellStyle name="好_行政公检法测算_民生政策最低支出需求" xfId="698"/>
    <cellStyle name="好_行政公检法测算_民生政策最低支出需求_财力性转移支付2010年预算参考数" xfId="570"/>
    <cellStyle name="好_行政公检法测算_县市旗测算-新科目（含人口规模效应）" xfId="699"/>
    <cellStyle name="好_行政公检法测算_县市旗测算-新科目（含人口规模效应）_财力性转移支付2010年预算参考数" xfId="55"/>
    <cellStyle name="好_河南 缺口县区测算(地方填报)" xfId="347"/>
    <cellStyle name="好_河南 缺口县区测算(地方填报)_财力性转移支付2010年预算参考数" xfId="700"/>
    <cellStyle name="好_河南 缺口县区测算(地方填报白)" xfId="293"/>
    <cellStyle name="好_河南 缺口县区测算(地方填报白)_财力性转移支付2010年预算参考数" xfId="207"/>
    <cellStyle name="好_核定人数对比" xfId="583"/>
    <cellStyle name="好_核定人数对比_财力性转移支付2010年预算参考数" xfId="701"/>
    <cellStyle name="好_核定人数下发表" xfId="702"/>
    <cellStyle name="好_核定人数下发表_财力性转移支付2010年预算参考数" xfId="703"/>
    <cellStyle name="好_汇总" xfId="695"/>
    <cellStyle name="好_汇总_财力性转移支付2010年预算参考数" xfId="704"/>
    <cellStyle name="好_汇总表" xfId="705"/>
    <cellStyle name="好_汇总表_财力性转移支付2010年预算参考数" xfId="33"/>
    <cellStyle name="好_汇总表4" xfId="706"/>
    <cellStyle name="好_汇总表4_财力性转移支付2010年预算参考数" xfId="578"/>
    <cellStyle name="好_汇总表提前告知区县" xfId="707"/>
    <cellStyle name="好_汇总-县级财政报表附表" xfId="708"/>
    <cellStyle name="好_检验表" xfId="128"/>
    <cellStyle name="好_检验表（调整后）" xfId="668"/>
    <cellStyle name="好_教育(按照总人口测算）—20080416" xfId="258"/>
    <cellStyle name="好_教育(按照总人口测算）—20080416_不含人员经费系数" xfId="709"/>
    <cellStyle name="好_教育(按照总人口测算）—20080416_不含人员经费系数_财力性转移支付2010年预算参考数" xfId="24"/>
    <cellStyle name="好_教育(按照总人口测算）—20080416_财力性转移支付2010年预算参考数" xfId="710"/>
    <cellStyle name="好_教育(按照总人口测算）—20080416_民生政策最低支出需求" xfId="712"/>
    <cellStyle name="好_教育(按照总人口测算）—20080416_民生政策最低支出需求_财力性转移支付2010年预算参考数" xfId="493"/>
    <cellStyle name="好_教育(按照总人口测算）—20080416_县市旗测算-新科目（含人口规模效应）" xfId="273"/>
    <cellStyle name="好_教育(按照总人口测算）—20080416_县市旗测算-新科目（含人口规模效应）_财力性转移支付2010年预算参考数" xfId="713"/>
    <cellStyle name="好_丽江汇总" xfId="714"/>
    <cellStyle name="好_民生政策最低支出需求" xfId="716"/>
    <cellStyle name="好_民生政策最低支出需求_财力性转移支付2010年预算参考数" xfId="717"/>
    <cellStyle name="好_农林水和城市维护标准支出20080505－县区合计" xfId="718"/>
    <cellStyle name="好_农林水和城市维护标准支出20080505－县区合计_不含人员经费系数" xfId="264"/>
    <cellStyle name="好_农林水和城市维护标准支出20080505－县区合计_不含人员经费系数_财力性转移支付2010年预算参考数" xfId="679"/>
    <cellStyle name="好_农林水和城市维护标准支出20080505－县区合计_财力性转移支付2010年预算参考数" xfId="719"/>
    <cellStyle name="好_农林水和城市维护标准支出20080505－县区合计_民生政策最低支出需求" xfId="720"/>
    <cellStyle name="好_农林水和城市维护标准支出20080505－县区合计_民生政策最低支出需求_财力性转移支付2010年预算参考数" xfId="721"/>
    <cellStyle name="好_农林水和城市维护标准支出20080505－县区合计_县市旗测算-新科目（含人口规模效应）" xfId="186"/>
    <cellStyle name="好_农林水和城市维护标准支出20080505－县区合计_县市旗测算-新科目（含人口规模效应）_财力性转移支付2010年预算参考数" xfId="153"/>
    <cellStyle name="好_平邑" xfId="305"/>
    <cellStyle name="好_平邑_财力性转移支付2010年预算参考数" xfId="635"/>
    <cellStyle name="好_其他部门(按照总人口测算）—20080416" xfId="674"/>
    <cellStyle name="好_其他部门(按照总人口测算）—20080416_不含人员经费系数" xfId="643"/>
    <cellStyle name="好_其他部门(按照总人口测算）—20080416_不含人员经费系数_财力性转移支付2010年预算参考数" xfId="430"/>
    <cellStyle name="好_其他部门(按照总人口测算）—20080416_财力性转移支付2010年预算参考数" xfId="508"/>
    <cellStyle name="好_其他部门(按照总人口测算）—20080416_民生政策最低支出需求" xfId="722"/>
    <cellStyle name="好_其他部门(按照总人口测算）—20080416_民生政策最低支出需求_财力性转移支付2010年预算参考数" xfId="723"/>
    <cellStyle name="好_其他部门(按照总人口测算）—20080416_县市旗测算-新科目（含人口规模效应）" xfId="82"/>
    <cellStyle name="好_其他部门(按照总人口测算）—20080416_县市旗测算-新科目（含人口规模效应）_财力性转移支付2010年预算参考数" xfId="724"/>
    <cellStyle name="好_青海 缺口县区测算(地方填报)" xfId="725"/>
    <cellStyle name="好_青海 缺口县区测算(地方填报)_财力性转移支付2010年预算参考数" xfId="726"/>
    <cellStyle name="好_缺口县区测算" xfId="711"/>
    <cellStyle name="好_缺口县区测算（11.13）" xfId="295"/>
    <cellStyle name="好_缺口县区测算（11.13）_财力性转移支付2010年预算参考数" xfId="298"/>
    <cellStyle name="好_缺口县区测算(按2007支出增长25%测算)" xfId="200"/>
    <cellStyle name="好_缺口县区测算(按2007支出增长25%测算)_财力性转移支付2010年预算参考数" xfId="727"/>
    <cellStyle name="好_缺口县区测算(按核定人数)" xfId="728"/>
    <cellStyle name="好_缺口县区测算(按核定人数)_财力性转移支付2010年预算参考数" xfId="729"/>
    <cellStyle name="好_缺口县区测算(财政部标准)" xfId="661"/>
    <cellStyle name="好_缺口县区测算(财政部标准)_财力性转移支付2010年预算参考数" xfId="730"/>
    <cellStyle name="好_缺口县区测算_财力性转移支付2010年预算参考数" xfId="492"/>
    <cellStyle name="好_人员工资和公用经费" xfId="731"/>
    <cellStyle name="好_人员工资和公用经费_财力性转移支付2010年预算参考数" xfId="733"/>
    <cellStyle name="好_人员工资和公用经费2" xfId="734"/>
    <cellStyle name="好_人员工资和公用经费2_财力性转移支付2010年预算参考数" xfId="655"/>
    <cellStyle name="好_人员工资和公用经费3" xfId="10"/>
    <cellStyle name="好_人员工资和公用经费3_财力性转移支付2010年预算参考数" xfId="687"/>
    <cellStyle name="好_山东省民生支出标准" xfId="99"/>
    <cellStyle name="好_山东省民生支出标准_财力性转移支付2010年预算参考数" xfId="735"/>
    <cellStyle name="好_社保处下达区县2015年指标（第二批）" xfId="137"/>
    <cellStyle name="好_市辖区测算20080510" xfId="736"/>
    <cellStyle name="好_市辖区测算20080510_不含人员经费系数" xfId="532"/>
    <cellStyle name="好_市辖区测算20080510_不含人员经费系数_财力性转移支付2010年预算参考数" xfId="737"/>
    <cellStyle name="好_市辖区测算20080510_财力性转移支付2010年预算参考数" xfId="738"/>
    <cellStyle name="好_市辖区测算20080510_民生政策最低支出需求" xfId="739"/>
    <cellStyle name="好_市辖区测算20080510_民生政策最低支出需求_财力性转移支付2010年预算参考数" xfId="740"/>
    <cellStyle name="好_市辖区测算20080510_县市旗测算-新科目（含人口规模效应）" xfId="742"/>
    <cellStyle name="好_市辖区测算20080510_县市旗测算-新科目（含人口规模效应）_财力性转移支付2010年预算参考数" xfId="53"/>
    <cellStyle name="好_市辖区测算-新科目（20080626）" xfId="374"/>
    <cellStyle name="好_市辖区测算-新科目（20080626）_不含人员经费系数" xfId="466"/>
    <cellStyle name="好_市辖区测算-新科目（20080626）_不含人员经费系数_财力性转移支付2010年预算参考数" xfId="743"/>
    <cellStyle name="好_市辖区测算-新科目（20080626）_财力性转移支付2010年预算参考数" xfId="44"/>
    <cellStyle name="好_市辖区测算-新科目（20080626）_民生政策最低支出需求" xfId="439"/>
    <cellStyle name="好_市辖区测算-新科目（20080626）_民生政策最低支出需求_财力性转移支付2010年预算参考数" xfId="744"/>
    <cellStyle name="好_市辖区测算-新科目（20080626）_县市旗测算-新科目（含人口规模效应）" xfId="340"/>
    <cellStyle name="好_市辖区测算-新科目（20080626）_县市旗测算-新科目（含人口规模效应）_财力性转移支付2010年预算参考数" xfId="133"/>
    <cellStyle name="好_数据--基础数据--预算组--2015年人代会预算部分--2015.01.20--人代会前第6稿--按姚局意见改--调市级项级明细" xfId="41"/>
    <cellStyle name="好_数据--基础数据--预算组--2015年人代会预算部分--2015.01.20--人代会前第6稿--按姚局意见改--调市级项级明细_区县政府预算公开整改--表" xfId="745"/>
    <cellStyle name="好_同德" xfId="741"/>
    <cellStyle name="好_同德_财力性转移支付2010年预算参考数" xfId="52"/>
    <cellStyle name="好_危改资金测算" xfId="746"/>
    <cellStyle name="好_危改资金测算_财力性转移支付2010年预算参考数" xfId="747"/>
    <cellStyle name="好_卫生(按照总人口测算）—20080416" xfId="748"/>
    <cellStyle name="好_卫生(按照总人口测算）—20080416_不含人员经费系数" xfId="749"/>
    <cellStyle name="好_卫生(按照总人口测算）—20080416_不含人员经费系数_财力性转移支付2010年预算参考数" xfId="715"/>
    <cellStyle name="好_卫生(按照总人口测算）—20080416_财力性转移支付2010年预算参考数" xfId="750"/>
    <cellStyle name="好_卫生(按照总人口测算）—20080416_民生政策最低支出需求" xfId="751"/>
    <cellStyle name="好_卫生(按照总人口测算）—20080416_民生政策最低支出需求_财力性转移支付2010年预算参考数" xfId="752"/>
    <cellStyle name="好_卫生(按照总人口测算）—20080416_县市旗测算-新科目（含人口规模效应）" xfId="753"/>
    <cellStyle name="好_卫生(按照总人口测算）—20080416_县市旗测算-新科目（含人口规模效应）_财力性转移支付2010年预算参考数" xfId="755"/>
    <cellStyle name="好_卫生部门" xfId="355"/>
    <cellStyle name="好_卫生部门_财力性转移支付2010年预算参考数" xfId="91"/>
    <cellStyle name="好_文体广播部门" xfId="418"/>
    <cellStyle name="好_文体广播事业(按照总人口测算）—20080416" xfId="536"/>
    <cellStyle name="好_文体广播事业(按照总人口测算）—20080416_不含人员经费系数" xfId="596"/>
    <cellStyle name="好_文体广播事业(按照总人口测算）—20080416_不含人员经费系数_财力性转移支付2010年预算参考数" xfId="422"/>
    <cellStyle name="好_文体广播事业(按照总人口测算）—20080416_财力性转移支付2010年预算参考数" xfId="756"/>
    <cellStyle name="好_文体广播事业(按照总人口测算）—20080416_民生政策最低支出需求" xfId="585"/>
    <cellStyle name="好_文体广播事业(按照总人口测算）—20080416_民生政策最低支出需求_财力性转移支付2010年预算参考数" xfId="757"/>
    <cellStyle name="好_文体广播事业(按照总人口测算）—20080416_县市旗测算-新科目（含人口规模效应）" xfId="378"/>
    <cellStyle name="好_文体广播事业(按照总人口测算）—20080416_县市旗测算-新科目（含人口规模效应）_财力性转移支付2010年预算参考数" xfId="758"/>
    <cellStyle name="好_县区合并测算20080421" xfId="759"/>
    <cellStyle name="好_县区合并测算20080421_不含人员经费系数" xfId="192"/>
    <cellStyle name="好_县区合并测算20080421_不含人员经费系数_财力性转移支付2010年预算参考数" xfId="760"/>
    <cellStyle name="好_县区合并测算20080421_财力性转移支付2010年预算参考数" xfId="194"/>
    <cellStyle name="好_县区合并测算20080421_民生政策最低支出需求" xfId="762"/>
    <cellStyle name="好_县区合并测算20080421_民生政策最低支出需求_财力性转移支付2010年预算参考数" xfId="761"/>
    <cellStyle name="好_县区合并测算20080421_县市旗测算-新科目（含人口规模效应）" xfId="763"/>
    <cellStyle name="好_县区合并测算20080421_县市旗测算-新科目（含人口规模效应）_财力性转移支付2010年预算参考数" xfId="676"/>
    <cellStyle name="好_县区合并测算20080423(按照各省比重）" xfId="97"/>
    <cellStyle name="好_县区合并测算20080423(按照各省比重）_不含人员经费系数" xfId="664"/>
    <cellStyle name="好_县区合并测算20080423(按照各省比重）_不含人员经费系数_财力性转移支付2010年预算参考数" xfId="764"/>
    <cellStyle name="好_县区合并测算20080423(按照各省比重）_财力性转移支付2010年预算参考数" xfId="765"/>
    <cellStyle name="好_县区合并测算20080423(按照各省比重）_民生政策最低支出需求" xfId="566"/>
    <cellStyle name="好_县区合并测算20080423(按照各省比重）_民生政策最低支出需求_财力性转移支付2010年预算参考数" xfId="766"/>
    <cellStyle name="好_县区合并测算20080423(按照各省比重）_县市旗测算-新科目（含人口规模效应）" xfId="767"/>
    <cellStyle name="好_县区合并测算20080423(按照各省比重）_县市旗测算-新科目（含人口规模效应）_财力性转移支付2010年预算参考数" xfId="768"/>
    <cellStyle name="好_县市旗测算20080508" xfId="209"/>
    <cellStyle name="好_县市旗测算20080508_不含人员经费系数" xfId="367"/>
    <cellStyle name="好_县市旗测算20080508_不含人员经费系数_财力性转移支付2010年预算参考数" xfId="136"/>
    <cellStyle name="好_县市旗测算20080508_财力性转移支付2010年预算参考数" xfId="321"/>
    <cellStyle name="好_县市旗测算20080508_民生政策最低支出需求" xfId="769"/>
    <cellStyle name="好_县市旗测算20080508_民生政策最低支出需求_财力性转移支付2010年预算参考数" xfId="770"/>
    <cellStyle name="好_县市旗测算20080508_县市旗测算-新科目（含人口规模效应）" xfId="19"/>
    <cellStyle name="好_县市旗测算20080508_县市旗测算-新科目（含人口规模效应）_财力性转移支付2010年预算参考数" xfId="172"/>
    <cellStyle name="好_县市旗测算-新科目（20080626）" xfId="414"/>
    <cellStyle name="好_县市旗测算-新科目（20080626）_不含人员经费系数" xfId="771"/>
    <cellStyle name="好_县市旗测算-新科目（20080626）_不含人员经费系数_财力性转移支付2010年预算参考数" xfId="39"/>
    <cellStyle name="好_县市旗测算-新科目（20080626）_财力性转移支付2010年预算参考数" xfId="772"/>
    <cellStyle name="好_县市旗测算-新科目（20080626）_民生政策最低支出需求" xfId="64"/>
    <cellStyle name="好_县市旗测算-新科目（20080626）_民生政策最低支出需求_财力性转移支付2010年预算参考数" xfId="773"/>
    <cellStyle name="好_县市旗测算-新科目（20080626）_县市旗测算-新科目（含人口规模效应）" xfId="333"/>
    <cellStyle name="好_县市旗测算-新科目（20080626）_县市旗测算-新科目（含人口规模效应）_财力性转移支付2010年预算参考数" xfId="329"/>
    <cellStyle name="好_县市旗测算-新科目（20080627）" xfId="339"/>
    <cellStyle name="好_县市旗测算-新科目（20080627）_不含人员经费系数" xfId="774"/>
    <cellStyle name="好_县市旗测算-新科目（20080627）_不含人员经费系数_财力性转移支付2010年预算参考数" xfId="776"/>
    <cellStyle name="好_县市旗测算-新科目（20080627）_财力性转移支付2010年预算参考数" xfId="132"/>
    <cellStyle name="好_县市旗测算-新科目（20080627）_民生政策最低支出需求" xfId="183"/>
    <cellStyle name="好_县市旗测算-新科目（20080627）_民生政策最低支出需求_财力性转移支付2010年预算参考数" xfId="777"/>
    <cellStyle name="好_县市旗测算-新科目（20080627）_县市旗测算-新科目（含人口规模效应）" xfId="778"/>
    <cellStyle name="好_县市旗测算-新科目（20080627）_县市旗测算-新科目（含人口规模效应）_财力性转移支付2010年预算参考数" xfId="779"/>
    <cellStyle name="好_一般预算支出口径剔除表" xfId="448"/>
    <cellStyle name="好_一般预算支出口径剔除表_财力性转移支付2010年预算参考数" xfId="445"/>
    <cellStyle name="好_云南 缺口县区测算(地方填报)" xfId="42"/>
    <cellStyle name="好_云南 缺口县区测算(地方填报)_财力性转移支付2010年预算参考数" xfId="377"/>
    <cellStyle name="好_云南省2008年转移支付测算——州市本级考核部分及政策性测算" xfId="780"/>
    <cellStyle name="好_云南省2008年转移支付测算——州市本级考核部分及政策性测算_财力性转移支付2010年预算参考数" xfId="781"/>
    <cellStyle name="好_重点民生支出需求测算表社保（农村低保）081112" xfId="775"/>
    <cellStyle name="好_自行调整差异系数顺序" xfId="163"/>
    <cellStyle name="好_自行调整差异系数顺序_财力性转移支付2010年预算参考数" xfId="560"/>
    <cellStyle name="好_总人口" xfId="314"/>
    <cellStyle name="好_总人口_财力性转移支付2010年预算参考数" xfId="502"/>
    <cellStyle name="后继超级链接" xfId="491"/>
    <cellStyle name="后继超链接" xfId="782"/>
    <cellStyle name="汇总 2" xfId="783"/>
    <cellStyle name="货币 2" xfId="218"/>
    <cellStyle name="计算 2" xfId="784"/>
    <cellStyle name="检查单元格 2" xfId="241"/>
    <cellStyle name="解释性文本 2" xfId="785"/>
    <cellStyle name="警告文本 2" xfId="102"/>
    <cellStyle name="链接单元格 2" xfId="342"/>
    <cellStyle name="霓付 [0]_ +Foil &amp; -FOIL &amp; PAPER" xfId="786"/>
    <cellStyle name="霓付_ +Foil &amp; -FOIL &amp; PAPER" xfId="787"/>
    <cellStyle name="烹拳 [0]_ +Foil &amp; -FOIL &amp; PAPER" xfId="659"/>
    <cellStyle name="烹拳_ +Foil &amp; -FOIL &amp; PAPER" xfId="788"/>
    <cellStyle name="普通_ 白土" xfId="789"/>
    <cellStyle name="千分位[0]_ 白土" xfId="182"/>
    <cellStyle name="千分位_ 白土" xfId="790"/>
    <cellStyle name="千位[0]_(人代会用)" xfId="46"/>
    <cellStyle name="千位_(人代会用)" xfId="732"/>
    <cellStyle name="千位分隔 2" xfId="670"/>
    <cellStyle name="千位分隔 3" xfId="279"/>
    <cellStyle name="千位分隔 4" xfId="363"/>
    <cellStyle name="千位分隔 5" xfId="244"/>
    <cellStyle name="千位分隔 9" xfId="425"/>
    <cellStyle name="千位分隔[0]" xfId="11" builtinId="6"/>
    <cellStyle name="千位分隔[0] 2" xfId="57"/>
    <cellStyle name="千位分隔[0] 3" xfId="754"/>
    <cellStyle name="千位分隔[0] 4" xfId="791"/>
    <cellStyle name="千位分隔[0] 5" xfId="812"/>
    <cellStyle name="千位分隔_20151228 2016预算草案中转移支付部分 崔填执行(1)" xfId="801"/>
    <cellStyle name="千位分季_新建 Microsoft Excel 工作表" xfId="90"/>
    <cellStyle name="钎霖_4岿角利" xfId="792"/>
    <cellStyle name="强调 1" xfId="331"/>
    <cellStyle name="强调 2" xfId="114"/>
    <cellStyle name="强调 3" xfId="119"/>
    <cellStyle name="强调文字颜色 1 2" xfId="223"/>
    <cellStyle name="强调文字颜色 2 2" xfId="365"/>
    <cellStyle name="强调文字颜色 3 2" xfId="793"/>
    <cellStyle name="强调文字颜色 4 2" xfId="126"/>
    <cellStyle name="强调文字颜色 5 2" xfId="794"/>
    <cellStyle name="强调文字颜色 6 2" xfId="648"/>
    <cellStyle name="适中 2" xfId="633"/>
    <cellStyle name="输出 2" xfId="651"/>
    <cellStyle name="输入 2" xfId="795"/>
    <cellStyle name="数字" xfId="640"/>
    <cellStyle name="未定义" xfId="796"/>
    <cellStyle name="小数" xfId="797"/>
    <cellStyle name="样式 1" xfId="798"/>
    <cellStyle name="注释 2" xfId="605"/>
    <cellStyle name="콤마 [0]_BOILER-CO1" xfId="131"/>
    <cellStyle name="콤마_BOILER-CO1" xfId="85"/>
    <cellStyle name="통화 [0]_BOILER-CO1" xfId="487"/>
    <cellStyle name="통화_BOILER-CO1" xfId="211"/>
    <cellStyle name="표준_0N-HANDLING " xfId="7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MAINSERVER\private\XHC\XLS\X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133.16.48.202\f$\BY\YS3\97&#20915;&#31639;&#21306;&#21439;&#26368;&#21518;&#27719;&#2463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SHANGHAI_LF\&#39044;&#31639;&#22788;\BY\YS3\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Zqh003\d\&#35774;&#22791;\&#21407;&#22987;\814\13%20&#38081;&#36335;&#37197;&#2021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Zqh003\d\&#35774;&#22791;\&#21407;&#22987;\814\20%20&#36816;&#36755;&#20844;&#2149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edia\kylin\WORK~HARD\2023&#24180;&#39044;&#31639;\&#20154;&#22823;&#25253;&#21578;\I:\home\kylin\&#19979;&#36733;A:\WINDOWS.000\Desktop\&#25105;&#30340;&#20844;&#25991;&#21253;\&#36213;&#21746;&#36132;&#25991;&#20214;&#22841;\&#25253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核定实物费用定额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KKKKKKKK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农业人口"/>
      <sheetName val="Open"/>
      <sheetName val="事业发展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KKKKKKKK"/>
      <sheetName val="表一"/>
      <sheetName val="表二"/>
      <sheetName val="表三"/>
      <sheetName val="表四"/>
      <sheetName val="政策性补贴"/>
      <sheetName val=""/>
      <sheetName val="四月份月报"/>
      <sheetName val="P1012001"/>
      <sheetName val="13 铁路配件"/>
      <sheetName val="车"/>
      <sheetName val="实物标准"/>
      <sheetName val="专项"/>
      <sheetName val="_x005f_x0000__x005f_x0000__x005f_x0000__x005f_x0000__x0"/>
      <sheetName val="XL4Poppy"/>
      <sheetName val="_x005f_x005f_x005f_x0000__x005f_x005f_x005f_x0000__x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18原材料"/>
      <sheetName val="23产成品"/>
      <sheetName val="24在产品"/>
      <sheetName val="长期投资汇总表"/>
      <sheetName val="36其他长投"/>
      <sheetName val="固定资产汇总表"/>
      <sheetName val="41机器设备"/>
      <sheetName val="42车辆"/>
      <sheetName val="流动负债汇总表"/>
      <sheetName val="58应付帐"/>
      <sheetName val="59预收款"/>
      <sheetName val="61其他应付"/>
      <sheetName val="62应付工资"/>
      <sheetName val="63应付福利费"/>
      <sheetName val="64应交税金"/>
      <sheetName val="应付利润"/>
      <sheetName val="其他应交款"/>
      <sheetName val="67预提费"/>
      <sheetName val="长期负债汇总表"/>
      <sheetName val="71长期借款"/>
      <sheetName val="KKKKKKKK"/>
      <sheetName val=""/>
      <sheetName val="20 运输公司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ColWidth="9" defaultRowHeight="14.25"/>
  <sheetData/>
  <phoneticPr fontId="40" type="noConversion"/>
  <pageMargins left="0.75" right="0.75" top="1" bottom="1" header="0.5" footer="0.5"/>
  <pageSetup paperSize="9" orientation="portrait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07"/>
  <sheetViews>
    <sheetView showZeros="0" view="pageBreakPreview" zoomScaleNormal="100" workbookViewId="0">
      <pane ySplit="4" topLeftCell="A5" activePane="bottomLeft" state="frozen"/>
      <selection pane="bottomLeft" activeCell="A9" sqref="A9"/>
    </sheetView>
  </sheetViews>
  <sheetFormatPr defaultColWidth="9" defaultRowHeight="12.75" customHeight="1"/>
  <cols>
    <col min="1" max="1" width="42.875" style="154" customWidth="1"/>
    <col min="2" max="2" width="17.25" style="154" customWidth="1"/>
    <col min="3" max="3" width="41.5" style="154" customWidth="1"/>
    <col min="4" max="4" width="17.25" style="141" customWidth="1"/>
    <col min="5" max="254" width="25.75" style="154" customWidth="1"/>
    <col min="255" max="16384" width="9" style="154"/>
  </cols>
  <sheetData>
    <row r="1" spans="1:5" ht="24" customHeight="1">
      <c r="A1" s="155" t="s">
        <v>541</v>
      </c>
      <c r="B1" s="156"/>
      <c r="C1" s="156"/>
      <c r="D1" s="157"/>
    </row>
    <row r="2" spans="1:5" ht="12.75" customHeight="1">
      <c r="A2" s="158"/>
      <c r="B2" s="158"/>
      <c r="C2" s="158"/>
      <c r="D2" s="159"/>
    </row>
    <row r="3" spans="1:5" ht="13.5" customHeight="1">
      <c r="A3" s="160" t="s">
        <v>547</v>
      </c>
      <c r="B3" s="161"/>
      <c r="C3" s="161"/>
      <c r="D3" s="162" t="s">
        <v>3</v>
      </c>
    </row>
    <row r="4" spans="1:5" ht="26.1" customHeight="1">
      <c r="A4" s="163" t="s">
        <v>47</v>
      </c>
      <c r="B4" s="164" t="s">
        <v>78</v>
      </c>
      <c r="C4" s="163" t="s">
        <v>47</v>
      </c>
      <c r="D4" s="165" t="s">
        <v>79</v>
      </c>
    </row>
    <row r="5" spans="1:5" ht="17.25" customHeight="1">
      <c r="A5" s="166" t="s">
        <v>80</v>
      </c>
      <c r="B5" s="167">
        <f>B6+B84+B96+B118+B128+B139+B199+B235+B247+B260+B268+B273+B276+B278+B284+B289+B295+B298+B301+B294+B80</f>
        <v>604613</v>
      </c>
      <c r="C5" s="168" t="s">
        <v>80</v>
      </c>
      <c r="D5" s="169">
        <f>D6+D81+D86+D98+D121++D128+D138+D203+D239+D248+D263+D270+D273+D277+D279+D286+D293+D298+D292+D283</f>
        <v>739600</v>
      </c>
    </row>
    <row r="6" spans="1:5" ht="17.25" customHeight="1">
      <c r="A6" s="170" t="s">
        <v>53</v>
      </c>
      <c r="B6" s="171">
        <f>B7+B11+B15+B21+B25+B28+B35+B38+B42+B49+B53+B56+B60+B63+B66+B68+B72+B74+B78+B47</f>
        <v>56061</v>
      </c>
      <c r="C6" s="172" t="s">
        <v>53</v>
      </c>
      <c r="D6" s="173">
        <f>D7+D11+D15+D21+D24+D27+D35+D37+D40+D43+D47+D49+D51+D54+D58+D61+D63+D66+D69+D72+D79</f>
        <v>62567</v>
      </c>
      <c r="E6" s="174"/>
    </row>
    <row r="7" spans="1:5" ht="17.25" customHeight="1">
      <c r="A7" s="170" t="s">
        <v>81</v>
      </c>
      <c r="B7" s="171">
        <f>SUM(B8:B10)</f>
        <v>1106</v>
      </c>
      <c r="C7" s="172" t="s">
        <v>81</v>
      </c>
      <c r="D7" s="173">
        <f>SUM(D8:D10)</f>
        <v>953</v>
      </c>
    </row>
    <row r="8" spans="1:5" ht="17.25" customHeight="1">
      <c r="A8" s="170" t="s">
        <v>82</v>
      </c>
      <c r="B8" s="171">
        <v>1068</v>
      </c>
      <c r="C8" s="172" t="s">
        <v>82</v>
      </c>
      <c r="D8" s="173">
        <v>828</v>
      </c>
    </row>
    <row r="9" spans="1:5" ht="17.25" customHeight="1">
      <c r="A9" s="170" t="s">
        <v>83</v>
      </c>
      <c r="B9" s="171">
        <v>24</v>
      </c>
      <c r="C9" s="172" t="s">
        <v>83</v>
      </c>
      <c r="D9" s="173">
        <v>66</v>
      </c>
    </row>
    <row r="10" spans="1:5" ht="17.25" customHeight="1">
      <c r="A10" s="175" t="s">
        <v>84</v>
      </c>
      <c r="B10" s="171">
        <v>14</v>
      </c>
      <c r="C10" s="175" t="s">
        <v>84</v>
      </c>
      <c r="D10" s="173">
        <v>59</v>
      </c>
    </row>
    <row r="11" spans="1:5" ht="17.25" customHeight="1">
      <c r="A11" s="170" t="s">
        <v>85</v>
      </c>
      <c r="B11" s="171">
        <f>SUM(B12:B14)</f>
        <v>1018</v>
      </c>
      <c r="C11" s="172" t="s">
        <v>85</v>
      </c>
      <c r="D11" s="173">
        <f>SUM(D12:D14)</f>
        <v>908</v>
      </c>
    </row>
    <row r="12" spans="1:5" ht="17.25" customHeight="1">
      <c r="A12" s="170" t="s">
        <v>86</v>
      </c>
      <c r="B12" s="171">
        <v>981</v>
      </c>
      <c r="C12" s="172" t="s">
        <v>86</v>
      </c>
      <c r="D12" s="173">
        <v>808</v>
      </c>
    </row>
    <row r="13" spans="1:5" ht="17.25" customHeight="1">
      <c r="A13" s="170" t="s">
        <v>87</v>
      </c>
      <c r="B13" s="171">
        <v>17</v>
      </c>
      <c r="C13" s="172" t="s">
        <v>87</v>
      </c>
      <c r="D13" s="173">
        <v>62</v>
      </c>
    </row>
    <row r="14" spans="1:5" ht="17.25" customHeight="1">
      <c r="A14" s="170" t="s">
        <v>88</v>
      </c>
      <c r="B14" s="171">
        <v>20</v>
      </c>
      <c r="C14" s="172" t="s">
        <v>88</v>
      </c>
      <c r="D14" s="173">
        <v>38</v>
      </c>
    </row>
    <row r="15" spans="1:5" ht="17.25" customHeight="1">
      <c r="A15" s="170" t="s">
        <v>89</v>
      </c>
      <c r="B15" s="171">
        <f>SUM(B16:B20)</f>
        <v>23342</v>
      </c>
      <c r="C15" s="172" t="s">
        <v>89</v>
      </c>
      <c r="D15" s="173">
        <f>SUM(D16:D20)</f>
        <v>23101</v>
      </c>
    </row>
    <row r="16" spans="1:5" ht="17.25" customHeight="1">
      <c r="A16" s="170" t="s">
        <v>90</v>
      </c>
      <c r="B16" s="171">
        <v>19234</v>
      </c>
      <c r="C16" s="172" t="s">
        <v>90</v>
      </c>
      <c r="D16" s="173">
        <v>17062</v>
      </c>
    </row>
    <row r="17" spans="1:4" ht="17.25" customHeight="1">
      <c r="A17" s="170" t="s">
        <v>91</v>
      </c>
      <c r="B17" s="171">
        <v>1388</v>
      </c>
      <c r="C17" s="172" t="s">
        <v>91</v>
      </c>
      <c r="D17" s="173">
        <v>1364</v>
      </c>
    </row>
    <row r="18" spans="1:4" ht="17.25" customHeight="1">
      <c r="A18" s="170" t="s">
        <v>92</v>
      </c>
      <c r="B18" s="171">
        <v>58</v>
      </c>
      <c r="C18" s="172" t="s">
        <v>92</v>
      </c>
      <c r="D18" s="173">
        <f>13+24</f>
        <v>37</v>
      </c>
    </row>
    <row r="19" spans="1:4" ht="17.25" customHeight="1">
      <c r="A19" s="170" t="s">
        <v>93</v>
      </c>
      <c r="B19" s="171">
        <v>2606</v>
      </c>
      <c r="C19" s="172" t="s">
        <v>93</v>
      </c>
      <c r="D19" s="173">
        <v>4613</v>
      </c>
    </row>
    <row r="20" spans="1:4" ht="17.25" customHeight="1">
      <c r="A20" s="170" t="s">
        <v>94</v>
      </c>
      <c r="B20" s="171">
        <v>56</v>
      </c>
      <c r="C20" s="172" t="s">
        <v>94</v>
      </c>
      <c r="D20" s="173">
        <v>25</v>
      </c>
    </row>
    <row r="21" spans="1:4" ht="17.25" customHeight="1">
      <c r="A21" s="170" t="s">
        <v>95</v>
      </c>
      <c r="B21" s="171">
        <f>SUM(B22:B24)</f>
        <v>728</v>
      </c>
      <c r="C21" s="172" t="s">
        <v>95</v>
      </c>
      <c r="D21" s="173">
        <f>SUM(D22:D23)</f>
        <v>831</v>
      </c>
    </row>
    <row r="22" spans="1:4" ht="17.25" customHeight="1">
      <c r="A22" s="170" t="s">
        <v>96</v>
      </c>
      <c r="B22" s="171">
        <v>622</v>
      </c>
      <c r="C22" s="172" t="s">
        <v>96</v>
      </c>
      <c r="D22" s="173">
        <f>1175-423</f>
        <v>752</v>
      </c>
    </row>
    <row r="23" spans="1:4" ht="17.25" customHeight="1">
      <c r="A23" s="170" t="s">
        <v>97</v>
      </c>
      <c r="B23" s="171">
        <v>83</v>
      </c>
      <c r="C23" s="172" t="s">
        <v>97</v>
      </c>
      <c r="D23" s="173">
        <v>79</v>
      </c>
    </row>
    <row r="24" spans="1:4" ht="17.25" customHeight="1">
      <c r="A24" s="170" t="s">
        <v>98</v>
      </c>
      <c r="B24" s="171">
        <v>23</v>
      </c>
      <c r="C24" s="172" t="s">
        <v>99</v>
      </c>
      <c r="D24" s="173">
        <f>SUM(D25:D26)</f>
        <v>779</v>
      </c>
    </row>
    <row r="25" spans="1:4" ht="17.25" customHeight="1">
      <c r="A25" s="170" t="s">
        <v>99</v>
      </c>
      <c r="B25" s="171">
        <f>SUM(B26:B27)</f>
        <v>566</v>
      </c>
      <c r="C25" s="172" t="s">
        <v>100</v>
      </c>
      <c r="D25" s="173">
        <v>528</v>
      </c>
    </row>
    <row r="26" spans="1:4" ht="17.25" customHeight="1">
      <c r="A26" s="170" t="s">
        <v>100</v>
      </c>
      <c r="B26" s="171">
        <v>565</v>
      </c>
      <c r="C26" s="172" t="s">
        <v>101</v>
      </c>
      <c r="D26" s="173">
        <v>251</v>
      </c>
    </row>
    <row r="27" spans="1:4" ht="17.25" customHeight="1">
      <c r="A27" s="170" t="s">
        <v>102</v>
      </c>
      <c r="B27" s="171">
        <v>1</v>
      </c>
      <c r="C27" s="172" t="s">
        <v>103</v>
      </c>
      <c r="D27" s="173">
        <f>SUM(D28:D34)</f>
        <v>1446</v>
      </c>
    </row>
    <row r="28" spans="1:4" ht="17.25" customHeight="1">
      <c r="A28" s="170" t="s">
        <v>103</v>
      </c>
      <c r="B28" s="171">
        <f>SUM(B29:B34)</f>
        <v>1408</v>
      </c>
      <c r="C28" s="172" t="s">
        <v>104</v>
      </c>
      <c r="D28" s="173">
        <v>688</v>
      </c>
    </row>
    <row r="29" spans="1:4" ht="17.25" customHeight="1">
      <c r="A29" s="170" t="s">
        <v>104</v>
      </c>
      <c r="B29" s="171">
        <v>789</v>
      </c>
      <c r="C29" s="172" t="s">
        <v>105</v>
      </c>
      <c r="D29" s="173">
        <v>192</v>
      </c>
    </row>
    <row r="30" spans="1:4" ht="17.25" customHeight="1">
      <c r="A30" s="176" t="s">
        <v>106</v>
      </c>
      <c r="B30" s="171">
        <v>3</v>
      </c>
      <c r="C30" s="172" t="s">
        <v>106</v>
      </c>
      <c r="D30" s="173">
        <v>8</v>
      </c>
    </row>
    <row r="31" spans="1:4" ht="17.25" customHeight="1">
      <c r="A31" s="170" t="s">
        <v>107</v>
      </c>
      <c r="B31" s="171">
        <v>222</v>
      </c>
      <c r="C31" s="172" t="s">
        <v>108</v>
      </c>
      <c r="D31" s="173">
        <v>140</v>
      </c>
    </row>
    <row r="32" spans="1:4" ht="17.25" customHeight="1">
      <c r="A32" s="170" t="s">
        <v>109</v>
      </c>
      <c r="B32" s="171">
        <v>72</v>
      </c>
      <c r="C32" s="172" t="s">
        <v>109</v>
      </c>
      <c r="D32" s="173">
        <v>86</v>
      </c>
    </row>
    <row r="33" spans="1:4" ht="17.25" customHeight="1">
      <c r="A33" s="170" t="s">
        <v>110</v>
      </c>
      <c r="B33" s="171">
        <v>166</v>
      </c>
      <c r="C33" s="172" t="s">
        <v>110</v>
      </c>
      <c r="D33" s="173">
        <v>152</v>
      </c>
    </row>
    <row r="34" spans="1:4" ht="17.25" customHeight="1">
      <c r="A34" s="170" t="s">
        <v>111</v>
      </c>
      <c r="B34" s="171">
        <v>156</v>
      </c>
      <c r="C34" s="172" t="s">
        <v>111</v>
      </c>
      <c r="D34" s="173">
        <v>180</v>
      </c>
    </row>
    <row r="35" spans="1:4" ht="17.25" customHeight="1">
      <c r="A35" s="170" t="s">
        <v>112</v>
      </c>
      <c r="B35" s="171">
        <f>SUM(B36:B37)</f>
        <v>925</v>
      </c>
      <c r="C35" s="172" t="s">
        <v>113</v>
      </c>
      <c r="D35" s="173">
        <f>SUM(D36)</f>
        <v>1566</v>
      </c>
    </row>
    <row r="36" spans="1:4" ht="17.25" customHeight="1">
      <c r="A36" s="170" t="s">
        <v>114</v>
      </c>
      <c r="B36" s="171">
        <v>923</v>
      </c>
      <c r="C36" s="172" t="s">
        <v>115</v>
      </c>
      <c r="D36" s="173">
        <v>1566</v>
      </c>
    </row>
    <row r="37" spans="1:4" ht="17.25" customHeight="1">
      <c r="A37" s="170" t="s">
        <v>116</v>
      </c>
      <c r="B37" s="171">
        <v>2</v>
      </c>
      <c r="C37" s="172" t="s">
        <v>112</v>
      </c>
      <c r="D37" s="173">
        <f>SUM(D38:D39)</f>
        <v>752</v>
      </c>
    </row>
    <row r="38" spans="1:4" ht="17.25" customHeight="1">
      <c r="A38" s="170" t="s">
        <v>117</v>
      </c>
      <c r="B38" s="171">
        <f>SUM(B39:B41)</f>
        <v>2821</v>
      </c>
      <c r="C38" s="172" t="s">
        <v>114</v>
      </c>
      <c r="D38" s="173">
        <v>747</v>
      </c>
    </row>
    <row r="39" spans="1:4" ht="17.25" customHeight="1">
      <c r="A39" s="170" t="s">
        <v>118</v>
      </c>
      <c r="B39" s="171">
        <v>2665</v>
      </c>
      <c r="C39" s="172" t="s">
        <v>116</v>
      </c>
      <c r="D39" s="173">
        <v>5</v>
      </c>
    </row>
    <row r="40" spans="1:4" ht="17.25" customHeight="1">
      <c r="A40" s="170" t="s">
        <v>119</v>
      </c>
      <c r="B40" s="171">
        <v>46</v>
      </c>
      <c r="C40" s="172" t="s">
        <v>117</v>
      </c>
      <c r="D40" s="173">
        <f>SUM(D41:D42)</f>
        <v>2585</v>
      </c>
    </row>
    <row r="41" spans="1:4" ht="17.25" customHeight="1">
      <c r="A41" s="170" t="s">
        <v>120</v>
      </c>
      <c r="B41" s="171">
        <v>110</v>
      </c>
      <c r="C41" s="172" t="s">
        <v>118</v>
      </c>
      <c r="D41" s="173">
        <v>2468</v>
      </c>
    </row>
    <row r="42" spans="1:4" ht="17.25" customHeight="1">
      <c r="A42" s="170" t="s">
        <v>121</v>
      </c>
      <c r="B42" s="171">
        <f>SUM(B43:B46)</f>
        <v>1540</v>
      </c>
      <c r="C42" s="172" t="s">
        <v>120</v>
      </c>
      <c r="D42" s="173">
        <v>117</v>
      </c>
    </row>
    <row r="43" spans="1:4" ht="17.25" customHeight="1">
      <c r="A43" s="170" t="s">
        <v>122</v>
      </c>
      <c r="B43" s="171">
        <v>1405</v>
      </c>
      <c r="C43" s="172" t="s">
        <v>121</v>
      </c>
      <c r="D43" s="173">
        <f>SUM(D44:D46)</f>
        <v>1451</v>
      </c>
    </row>
    <row r="44" spans="1:4" ht="17.25" customHeight="1">
      <c r="A44" s="170" t="s">
        <v>123</v>
      </c>
      <c r="B44" s="171">
        <v>5</v>
      </c>
      <c r="C44" s="172" t="s">
        <v>122</v>
      </c>
      <c r="D44" s="173">
        <v>1244</v>
      </c>
    </row>
    <row r="45" spans="1:4" ht="17.25" customHeight="1">
      <c r="A45" s="170" t="s">
        <v>124</v>
      </c>
      <c r="B45" s="171">
        <v>129</v>
      </c>
      <c r="C45" s="172" t="s">
        <v>123</v>
      </c>
      <c r="D45" s="173">
        <v>20</v>
      </c>
    </row>
    <row r="46" spans="1:4" ht="17.25" customHeight="1">
      <c r="A46" s="170" t="s">
        <v>125</v>
      </c>
      <c r="B46" s="171">
        <v>1</v>
      </c>
      <c r="C46" s="172" t="s">
        <v>124</v>
      </c>
      <c r="D46" s="173">
        <v>187</v>
      </c>
    </row>
    <row r="47" spans="1:4" ht="17.25" customHeight="1">
      <c r="A47" s="170" t="s">
        <v>126</v>
      </c>
      <c r="B47" s="171">
        <f>SUM(B48:B48)</f>
        <v>27</v>
      </c>
      <c r="C47" s="172" t="s">
        <v>127</v>
      </c>
      <c r="D47" s="173">
        <f>SUM(D48)</f>
        <v>800</v>
      </c>
    </row>
    <row r="48" spans="1:4" ht="17.25" customHeight="1">
      <c r="A48" s="170" t="s">
        <v>128</v>
      </c>
      <c r="B48" s="171">
        <v>27</v>
      </c>
      <c r="C48" s="172" t="s">
        <v>129</v>
      </c>
      <c r="D48" s="173">
        <v>800</v>
      </c>
    </row>
    <row r="49" spans="1:4" ht="17.25" customHeight="1">
      <c r="A49" s="170" t="s">
        <v>130</v>
      </c>
      <c r="B49" s="171">
        <f>+SUM(B50:B52)</f>
        <v>312</v>
      </c>
      <c r="C49" s="172" t="s">
        <v>130</v>
      </c>
      <c r="D49" s="173">
        <f>SUM(D50)</f>
        <v>254</v>
      </c>
    </row>
    <row r="50" spans="1:4" ht="17.25" customHeight="1">
      <c r="A50" s="170" t="s">
        <v>131</v>
      </c>
      <c r="B50" s="171">
        <v>306</v>
      </c>
      <c r="C50" s="172" t="s">
        <v>131</v>
      </c>
      <c r="D50" s="173">
        <v>254</v>
      </c>
    </row>
    <row r="51" spans="1:4" ht="17.25" customHeight="1">
      <c r="A51" s="170" t="s">
        <v>132</v>
      </c>
      <c r="B51" s="171">
        <v>1</v>
      </c>
      <c r="C51" s="172" t="s">
        <v>133</v>
      </c>
      <c r="D51" s="173">
        <f>SUM(D52:D53)</f>
        <v>1771</v>
      </c>
    </row>
    <row r="52" spans="1:4" ht="17.25" customHeight="1">
      <c r="A52" s="170" t="s">
        <v>134</v>
      </c>
      <c r="B52" s="171">
        <v>5</v>
      </c>
      <c r="C52" s="172" t="s">
        <v>135</v>
      </c>
      <c r="D52" s="173">
        <v>765</v>
      </c>
    </row>
    <row r="53" spans="1:4" ht="17.25" customHeight="1">
      <c r="A53" s="170" t="s">
        <v>133</v>
      </c>
      <c r="B53" s="171">
        <f>SUM(B54:B55)</f>
        <v>1278</v>
      </c>
      <c r="C53" s="172" t="s">
        <v>136</v>
      </c>
      <c r="D53" s="173">
        <v>1006</v>
      </c>
    </row>
    <row r="54" spans="1:4" ht="17.25" customHeight="1">
      <c r="A54" s="170" t="s">
        <v>135</v>
      </c>
      <c r="B54" s="171">
        <v>920</v>
      </c>
      <c r="C54" s="172" t="s">
        <v>137</v>
      </c>
      <c r="D54" s="173">
        <f>SUM(D55:D57)</f>
        <v>6547</v>
      </c>
    </row>
    <row r="55" spans="1:4" ht="17.25" customHeight="1">
      <c r="A55" s="170" t="s">
        <v>136</v>
      </c>
      <c r="B55" s="171">
        <v>358</v>
      </c>
      <c r="C55" s="172" t="s">
        <v>138</v>
      </c>
      <c r="D55" s="173">
        <v>4263</v>
      </c>
    </row>
    <row r="56" spans="1:4" ht="17.25" customHeight="1">
      <c r="A56" s="170" t="s">
        <v>137</v>
      </c>
      <c r="B56" s="171">
        <f>SUM(B57:B59)</f>
        <v>5732</v>
      </c>
      <c r="C56" s="172" t="s">
        <v>139</v>
      </c>
      <c r="D56" s="173">
        <v>491</v>
      </c>
    </row>
    <row r="57" spans="1:4" ht="17.25" customHeight="1">
      <c r="A57" s="170" t="s">
        <v>138</v>
      </c>
      <c r="B57" s="171">
        <v>4850</v>
      </c>
      <c r="C57" s="172" t="s">
        <v>140</v>
      </c>
      <c r="D57" s="173">
        <v>1793</v>
      </c>
    </row>
    <row r="58" spans="1:4" ht="17.25" customHeight="1">
      <c r="A58" s="170" t="s">
        <v>139</v>
      </c>
      <c r="B58" s="171">
        <v>599</v>
      </c>
      <c r="C58" s="172" t="s">
        <v>141</v>
      </c>
      <c r="D58" s="173">
        <f>SUM(D59:D60)</f>
        <v>2846</v>
      </c>
    </row>
    <row r="59" spans="1:4" ht="17.25" customHeight="1">
      <c r="A59" s="170" t="s">
        <v>140</v>
      </c>
      <c r="B59" s="171">
        <v>283</v>
      </c>
      <c r="C59" s="172" t="s">
        <v>142</v>
      </c>
      <c r="D59" s="173">
        <v>88</v>
      </c>
    </row>
    <row r="60" spans="1:4" ht="17.25" customHeight="1">
      <c r="A60" s="170" t="s">
        <v>141</v>
      </c>
      <c r="B60" s="171">
        <f>+SUM(B61:B62)</f>
        <v>280</v>
      </c>
      <c r="C60" s="172" t="s">
        <v>143</v>
      </c>
      <c r="D60" s="173">
        <v>2758</v>
      </c>
    </row>
    <row r="61" spans="1:4" ht="17.25" customHeight="1">
      <c r="A61" s="170" t="s">
        <v>144</v>
      </c>
      <c r="B61" s="171">
        <v>94</v>
      </c>
      <c r="C61" s="172" t="s">
        <v>145</v>
      </c>
      <c r="D61" s="173">
        <f>SUM(D62)</f>
        <v>10</v>
      </c>
    </row>
    <row r="62" spans="1:4" ht="17.25" customHeight="1">
      <c r="A62" s="170" t="s">
        <v>143</v>
      </c>
      <c r="B62" s="171">
        <v>186</v>
      </c>
      <c r="C62" s="172" t="s">
        <v>146</v>
      </c>
      <c r="D62" s="173">
        <v>10</v>
      </c>
    </row>
    <row r="63" spans="1:4" ht="17.25" customHeight="1">
      <c r="A63" s="170" t="s">
        <v>145</v>
      </c>
      <c r="B63" s="171">
        <f>SUM(B64:B65)</f>
        <v>645</v>
      </c>
      <c r="C63" s="172" t="s">
        <v>147</v>
      </c>
      <c r="D63" s="173">
        <f>SUM(D64:D65)</f>
        <v>31</v>
      </c>
    </row>
    <row r="64" spans="1:4" ht="17.25" customHeight="1">
      <c r="A64" s="170" t="s">
        <v>148</v>
      </c>
      <c r="B64" s="171">
        <v>608</v>
      </c>
      <c r="C64" s="172" t="s">
        <v>149</v>
      </c>
      <c r="D64" s="173">
        <v>7</v>
      </c>
    </row>
    <row r="65" spans="1:4" ht="17.25" customHeight="1">
      <c r="A65" s="170" t="s">
        <v>146</v>
      </c>
      <c r="B65" s="171">
        <v>37</v>
      </c>
      <c r="C65" s="172" t="s">
        <v>150</v>
      </c>
      <c r="D65" s="173">
        <v>24</v>
      </c>
    </row>
    <row r="66" spans="1:4" ht="17.25" customHeight="1">
      <c r="A66" s="170" t="s">
        <v>147</v>
      </c>
      <c r="B66" s="171">
        <f>SUM(B67:B67)</f>
        <v>40</v>
      </c>
      <c r="C66" s="172" t="s">
        <v>151</v>
      </c>
      <c r="D66" s="173">
        <f>SUM(D67:D68)</f>
        <v>3367</v>
      </c>
    </row>
    <row r="67" spans="1:4" ht="17.25" customHeight="1">
      <c r="A67" s="170" t="s">
        <v>150</v>
      </c>
      <c r="B67" s="171">
        <v>40</v>
      </c>
      <c r="C67" s="172" t="s">
        <v>152</v>
      </c>
      <c r="D67" s="173">
        <v>1921</v>
      </c>
    </row>
    <row r="68" spans="1:4" ht="17.25" customHeight="1">
      <c r="A68" s="170" t="s">
        <v>151</v>
      </c>
      <c r="B68" s="171">
        <f>SUM(B69:B71)</f>
        <v>2508</v>
      </c>
      <c r="C68" s="172" t="s">
        <v>153</v>
      </c>
      <c r="D68" s="173">
        <v>1446</v>
      </c>
    </row>
    <row r="69" spans="1:4" ht="17.25" customHeight="1">
      <c r="A69" s="170" t="s">
        <v>154</v>
      </c>
      <c r="B69" s="171">
        <v>8</v>
      </c>
      <c r="C69" s="172" t="s">
        <v>155</v>
      </c>
      <c r="D69" s="173">
        <f>SUM(D70:D71)</f>
        <v>1173</v>
      </c>
    </row>
    <row r="70" spans="1:4" ht="17.25" customHeight="1">
      <c r="A70" s="170" t="s">
        <v>152</v>
      </c>
      <c r="B70" s="171">
        <v>2007</v>
      </c>
      <c r="C70" s="172" t="s">
        <v>156</v>
      </c>
      <c r="D70" s="173">
        <v>97</v>
      </c>
    </row>
    <row r="71" spans="1:4" ht="17.25" customHeight="1">
      <c r="A71" s="170" t="s">
        <v>153</v>
      </c>
      <c r="B71" s="171">
        <v>493</v>
      </c>
      <c r="C71" s="172" t="s">
        <v>157</v>
      </c>
      <c r="D71" s="173">
        <v>1076</v>
      </c>
    </row>
    <row r="72" spans="1:4" ht="17.25" customHeight="1">
      <c r="A72" s="170" t="s">
        <v>155</v>
      </c>
      <c r="B72" s="171">
        <f>B73</f>
        <v>72</v>
      </c>
      <c r="C72" s="172" t="s">
        <v>158</v>
      </c>
      <c r="D72" s="173">
        <f>SUM(D73:D78)</f>
        <v>7032</v>
      </c>
    </row>
    <row r="73" spans="1:4" ht="17.25" customHeight="1">
      <c r="A73" s="170" t="s">
        <v>156</v>
      </c>
      <c r="B73" s="171">
        <v>72</v>
      </c>
      <c r="C73" s="172" t="s">
        <v>159</v>
      </c>
      <c r="D73" s="173">
        <v>5808</v>
      </c>
    </row>
    <row r="74" spans="1:4" ht="17.25" customHeight="1">
      <c r="A74" s="170" t="s">
        <v>158</v>
      </c>
      <c r="B74" s="171">
        <f>SUM(B75:B77)</f>
        <v>6929</v>
      </c>
      <c r="C74" s="172" t="s">
        <v>160</v>
      </c>
      <c r="D74" s="173">
        <v>18</v>
      </c>
    </row>
    <row r="75" spans="1:4" ht="17.25" customHeight="1">
      <c r="A75" s="170" t="s">
        <v>159</v>
      </c>
      <c r="B75" s="171">
        <v>6433</v>
      </c>
      <c r="C75" s="172" t="s">
        <v>161</v>
      </c>
      <c r="D75" s="173">
        <v>10</v>
      </c>
    </row>
    <row r="76" spans="1:4" ht="17.25" customHeight="1">
      <c r="A76" s="170" t="s">
        <v>162</v>
      </c>
      <c r="B76" s="171">
        <v>4</v>
      </c>
      <c r="C76" s="172" t="s">
        <v>163</v>
      </c>
      <c r="D76" s="173">
        <v>1</v>
      </c>
    </row>
    <row r="77" spans="1:4" ht="17.25" customHeight="1">
      <c r="A77" s="170" t="s">
        <v>164</v>
      </c>
      <c r="B77" s="171">
        <v>492</v>
      </c>
      <c r="C77" s="172" t="s">
        <v>165</v>
      </c>
      <c r="D77" s="173">
        <v>752</v>
      </c>
    </row>
    <row r="78" spans="1:4" ht="17.25" customHeight="1">
      <c r="A78" s="170" t="s">
        <v>166</v>
      </c>
      <c r="B78" s="171">
        <f>B79</f>
        <v>4784</v>
      </c>
      <c r="C78" s="172" t="s">
        <v>164</v>
      </c>
      <c r="D78" s="173">
        <v>443</v>
      </c>
    </row>
    <row r="79" spans="1:4" ht="17.25" customHeight="1">
      <c r="A79" s="170" t="s">
        <v>167</v>
      </c>
      <c r="B79" s="171">
        <v>4784</v>
      </c>
      <c r="C79" s="172" t="s">
        <v>166</v>
      </c>
      <c r="D79" s="173">
        <f>SUM(D80)</f>
        <v>4364</v>
      </c>
    </row>
    <row r="80" spans="1:4" ht="17.25" customHeight="1">
      <c r="A80" s="170" t="s">
        <v>54</v>
      </c>
      <c r="B80" s="171">
        <f>+B81</f>
        <v>298</v>
      </c>
      <c r="C80" s="172" t="s">
        <v>167</v>
      </c>
      <c r="D80" s="173">
        <v>4364</v>
      </c>
    </row>
    <row r="81" spans="1:4" ht="17.25" customHeight="1">
      <c r="A81" s="170" t="s">
        <v>168</v>
      </c>
      <c r="B81" s="171">
        <f>SUM(B82:B83)</f>
        <v>298</v>
      </c>
      <c r="C81" s="172" t="s">
        <v>54</v>
      </c>
      <c r="D81" s="173">
        <f>D82</f>
        <v>342</v>
      </c>
    </row>
    <row r="82" spans="1:4" ht="17.25" customHeight="1">
      <c r="A82" s="170" t="s">
        <v>169</v>
      </c>
      <c r="B82" s="171">
        <v>74</v>
      </c>
      <c r="C82" s="172" t="s">
        <v>168</v>
      </c>
      <c r="D82" s="173">
        <f>SUM(D83:D85)</f>
        <v>342</v>
      </c>
    </row>
    <row r="83" spans="1:4" ht="17.25" customHeight="1">
      <c r="A83" s="170" t="s">
        <v>170</v>
      </c>
      <c r="B83" s="171">
        <v>224</v>
      </c>
      <c r="C83" s="172" t="s">
        <v>171</v>
      </c>
      <c r="D83" s="173">
        <v>92</v>
      </c>
    </row>
    <row r="84" spans="1:4" ht="17.25" customHeight="1">
      <c r="A84" s="170" t="s">
        <v>55</v>
      </c>
      <c r="B84" s="171">
        <f>B85+B89</f>
        <v>53534</v>
      </c>
      <c r="C84" s="172" t="s">
        <v>169</v>
      </c>
      <c r="D84" s="173">
        <v>50</v>
      </c>
    </row>
    <row r="85" spans="1:4" ht="17.25" customHeight="1">
      <c r="A85" s="170" t="s">
        <v>172</v>
      </c>
      <c r="B85" s="171">
        <f>SUM(B86:B88)</f>
        <v>50851</v>
      </c>
      <c r="C85" s="172" t="s">
        <v>170</v>
      </c>
      <c r="D85" s="173">
        <v>200</v>
      </c>
    </row>
    <row r="86" spans="1:4" ht="17.25" customHeight="1">
      <c r="A86" s="170" t="s">
        <v>173</v>
      </c>
      <c r="B86" s="171">
        <v>49478</v>
      </c>
      <c r="C86" s="172" t="s">
        <v>55</v>
      </c>
      <c r="D86" s="173">
        <f>D87+D91</f>
        <v>53287</v>
      </c>
    </row>
    <row r="87" spans="1:4" ht="17.25" customHeight="1">
      <c r="A87" s="170" t="s">
        <v>174</v>
      </c>
      <c r="B87" s="171">
        <v>14</v>
      </c>
      <c r="C87" s="172" t="s">
        <v>172</v>
      </c>
      <c r="D87" s="173">
        <f>SUM(D88:D90)</f>
        <v>50734</v>
      </c>
    </row>
    <row r="88" spans="1:4" ht="17.25" customHeight="1">
      <c r="A88" s="170" t="s">
        <v>175</v>
      </c>
      <c r="B88" s="171">
        <v>1359</v>
      </c>
      <c r="C88" s="172" t="s">
        <v>173</v>
      </c>
      <c r="D88" s="173">
        <v>46403</v>
      </c>
    </row>
    <row r="89" spans="1:4" ht="17.25" customHeight="1">
      <c r="A89" s="170" t="s">
        <v>176</v>
      </c>
      <c r="B89" s="171">
        <f>SUM(B90:B95)</f>
        <v>2683</v>
      </c>
      <c r="C89" s="172" t="s">
        <v>177</v>
      </c>
      <c r="D89" s="173">
        <v>1861</v>
      </c>
    </row>
    <row r="90" spans="1:4" ht="17.25" customHeight="1">
      <c r="A90" s="170" t="s">
        <v>178</v>
      </c>
      <c r="B90" s="171">
        <v>2389</v>
      </c>
      <c r="C90" s="172" t="s">
        <v>175</v>
      </c>
      <c r="D90" s="173">
        <f>1612+858</f>
        <v>2470</v>
      </c>
    </row>
    <row r="91" spans="1:4" ht="17.25" customHeight="1">
      <c r="A91" s="170" t="s">
        <v>179</v>
      </c>
      <c r="B91" s="171">
        <v>79</v>
      </c>
      <c r="C91" s="172" t="s">
        <v>176</v>
      </c>
      <c r="D91" s="173">
        <f>SUM(D92:D97)</f>
        <v>2553</v>
      </c>
    </row>
    <row r="92" spans="1:4" ht="17.25" customHeight="1">
      <c r="A92" s="170" t="s">
        <v>180</v>
      </c>
      <c r="B92" s="171">
        <v>1</v>
      </c>
      <c r="C92" s="172" t="s">
        <v>178</v>
      </c>
      <c r="D92" s="173">
        <v>2156</v>
      </c>
    </row>
    <row r="93" spans="1:4" ht="17.25" customHeight="1">
      <c r="A93" s="170" t="s">
        <v>181</v>
      </c>
      <c r="B93" s="171">
        <v>199</v>
      </c>
      <c r="C93" s="172" t="s">
        <v>179</v>
      </c>
      <c r="D93" s="173">
        <f>101+37</f>
        <v>138</v>
      </c>
    </row>
    <row r="94" spans="1:4" ht="17.25" customHeight="1">
      <c r="A94" s="170" t="s">
        <v>182</v>
      </c>
      <c r="B94" s="171">
        <v>8</v>
      </c>
      <c r="C94" s="172" t="s">
        <v>180</v>
      </c>
      <c r="D94" s="173">
        <v>86</v>
      </c>
    </row>
    <row r="95" spans="1:4" ht="17.25" customHeight="1">
      <c r="A95" s="170" t="s">
        <v>183</v>
      </c>
      <c r="B95" s="171">
        <v>7</v>
      </c>
      <c r="C95" s="172" t="s">
        <v>181</v>
      </c>
      <c r="D95" s="173">
        <v>141</v>
      </c>
    </row>
    <row r="96" spans="1:4" ht="17.25" customHeight="1">
      <c r="A96" s="170" t="s">
        <v>56</v>
      </c>
      <c r="B96" s="171">
        <f>B97+B100+B106+B109+B111+B114+B116</f>
        <v>172530</v>
      </c>
      <c r="C96" s="172" t="s">
        <v>182</v>
      </c>
      <c r="D96" s="173">
        <v>25</v>
      </c>
    </row>
    <row r="97" spans="1:4" ht="17.25" customHeight="1">
      <c r="A97" s="170" t="s">
        <v>184</v>
      </c>
      <c r="B97" s="171">
        <f>SUM(B98:B99)</f>
        <v>1492</v>
      </c>
      <c r="C97" s="172" t="s">
        <v>183</v>
      </c>
      <c r="D97" s="173">
        <v>7</v>
      </c>
    </row>
    <row r="98" spans="1:4" ht="17.25" customHeight="1">
      <c r="A98" s="170" t="s">
        <v>185</v>
      </c>
      <c r="B98" s="171">
        <v>1465</v>
      </c>
      <c r="C98" s="172" t="s">
        <v>56</v>
      </c>
      <c r="D98" s="173">
        <f>D99+D103+D108+D111+D113+D116+D119</f>
        <v>153992</v>
      </c>
    </row>
    <row r="99" spans="1:4" ht="17.25" customHeight="1">
      <c r="A99" s="170" t="s">
        <v>186</v>
      </c>
      <c r="B99" s="171">
        <v>27</v>
      </c>
      <c r="C99" s="172" t="s">
        <v>184</v>
      </c>
      <c r="D99" s="173">
        <f>SUM(D100:D102)</f>
        <v>1500</v>
      </c>
    </row>
    <row r="100" spans="1:4" ht="17.25" customHeight="1">
      <c r="A100" s="170" t="s">
        <v>187</v>
      </c>
      <c r="B100" s="171">
        <f>SUM(B101:B105)</f>
        <v>147734</v>
      </c>
      <c r="C100" s="172" t="s">
        <v>185</v>
      </c>
      <c r="D100" s="173">
        <v>1262</v>
      </c>
    </row>
    <row r="101" spans="1:4" ht="17.25" customHeight="1">
      <c r="A101" s="170" t="s">
        <v>188</v>
      </c>
      <c r="B101" s="171">
        <v>28692</v>
      </c>
      <c r="C101" s="172" t="s">
        <v>105</v>
      </c>
      <c r="D101" s="173">
        <v>36</v>
      </c>
    </row>
    <row r="102" spans="1:4" ht="17.25" customHeight="1">
      <c r="A102" s="170" t="s">
        <v>189</v>
      </c>
      <c r="B102" s="171">
        <v>58027</v>
      </c>
      <c r="C102" s="172" t="s">
        <v>186</v>
      </c>
      <c r="D102" s="173">
        <v>202</v>
      </c>
    </row>
    <row r="103" spans="1:4" ht="17.25" customHeight="1">
      <c r="A103" s="170" t="s">
        <v>190</v>
      </c>
      <c r="B103" s="171">
        <v>36600</v>
      </c>
      <c r="C103" s="172" t="s">
        <v>187</v>
      </c>
      <c r="D103" s="173">
        <f>SUM(D104:D107)</f>
        <v>136286</v>
      </c>
    </row>
    <row r="104" spans="1:4" ht="17.25" customHeight="1">
      <c r="A104" s="170" t="s">
        <v>191</v>
      </c>
      <c r="B104" s="171">
        <v>24391</v>
      </c>
      <c r="C104" s="172" t="s">
        <v>188</v>
      </c>
      <c r="D104" s="173">
        <f>28275+419</f>
        <v>28694</v>
      </c>
    </row>
    <row r="105" spans="1:4" ht="17.25" customHeight="1">
      <c r="A105" s="170" t="s">
        <v>192</v>
      </c>
      <c r="B105" s="171">
        <v>24</v>
      </c>
      <c r="C105" s="172" t="s">
        <v>189</v>
      </c>
      <c r="D105" s="173">
        <f>51745+3</f>
        <v>51748</v>
      </c>
    </row>
    <row r="106" spans="1:4" ht="17.25" customHeight="1">
      <c r="A106" s="170" t="s">
        <v>193</v>
      </c>
      <c r="B106" s="171">
        <f>SUM(B107:B108)</f>
        <v>5600</v>
      </c>
      <c r="C106" s="172" t="s">
        <v>190</v>
      </c>
      <c r="D106" s="173">
        <f>32467+4</f>
        <v>32471</v>
      </c>
    </row>
    <row r="107" spans="1:4" ht="17.25" customHeight="1">
      <c r="A107" s="170" t="s">
        <v>194</v>
      </c>
      <c r="B107" s="171">
        <v>3532</v>
      </c>
      <c r="C107" s="172" t="s">
        <v>191</v>
      </c>
      <c r="D107" s="173">
        <f>22235+1138</f>
        <v>23373</v>
      </c>
    </row>
    <row r="108" spans="1:4" ht="17.25" customHeight="1">
      <c r="A108" s="170" t="s">
        <v>195</v>
      </c>
      <c r="B108" s="171">
        <v>2068</v>
      </c>
      <c r="C108" s="172" t="s">
        <v>193</v>
      </c>
      <c r="D108" s="173">
        <f>SUM(D109:D110)</f>
        <v>5159</v>
      </c>
    </row>
    <row r="109" spans="1:4" ht="17.25" customHeight="1">
      <c r="A109" s="170" t="s">
        <v>196</v>
      </c>
      <c r="B109" s="171">
        <f>B110</f>
        <v>868</v>
      </c>
      <c r="C109" s="172" t="s">
        <v>194</v>
      </c>
      <c r="D109" s="173">
        <f>3110+113</f>
        <v>3223</v>
      </c>
    </row>
    <row r="110" spans="1:4" ht="17.25" customHeight="1">
      <c r="A110" s="170" t="s">
        <v>197</v>
      </c>
      <c r="B110" s="171">
        <v>868</v>
      </c>
      <c r="C110" s="172" t="s">
        <v>195</v>
      </c>
      <c r="D110" s="173">
        <f>1918+18</f>
        <v>1936</v>
      </c>
    </row>
    <row r="111" spans="1:4" ht="17.25" customHeight="1">
      <c r="A111" s="170" t="s">
        <v>198</v>
      </c>
      <c r="B111" s="171">
        <f>SUM(B112:B113)</f>
        <v>3425</v>
      </c>
      <c r="C111" s="172" t="s">
        <v>196</v>
      </c>
      <c r="D111" s="173">
        <f>SUM(D112)</f>
        <v>756</v>
      </c>
    </row>
    <row r="112" spans="1:4" ht="17.25" customHeight="1">
      <c r="A112" s="170" t="s">
        <v>199</v>
      </c>
      <c r="B112" s="171">
        <v>2901</v>
      </c>
      <c r="C112" s="172" t="s">
        <v>197</v>
      </c>
      <c r="D112" s="173">
        <v>756</v>
      </c>
    </row>
    <row r="113" spans="1:4" ht="17.25" customHeight="1">
      <c r="A113" s="170" t="s">
        <v>200</v>
      </c>
      <c r="B113" s="171">
        <v>524</v>
      </c>
      <c r="C113" s="172" t="s">
        <v>198</v>
      </c>
      <c r="D113" s="173">
        <f>SUM(D114:D115)</f>
        <v>3282</v>
      </c>
    </row>
    <row r="114" spans="1:4" ht="17.25" customHeight="1">
      <c r="A114" s="170" t="s">
        <v>201</v>
      </c>
      <c r="B114" s="171">
        <f>SUM(B115)</f>
        <v>1000</v>
      </c>
      <c r="C114" s="172" t="s">
        <v>199</v>
      </c>
      <c r="D114" s="173">
        <v>2809</v>
      </c>
    </row>
    <row r="115" spans="1:4" ht="17.25" customHeight="1">
      <c r="A115" s="170" t="s">
        <v>202</v>
      </c>
      <c r="B115" s="171">
        <v>1000</v>
      </c>
      <c r="C115" s="172" t="s">
        <v>200</v>
      </c>
      <c r="D115" s="173">
        <v>473</v>
      </c>
    </row>
    <row r="116" spans="1:4" ht="17.25" customHeight="1">
      <c r="A116" s="170" t="s">
        <v>203</v>
      </c>
      <c r="B116" s="171">
        <f>B117</f>
        <v>12411</v>
      </c>
      <c r="C116" s="172" t="s">
        <v>201</v>
      </c>
      <c r="D116" s="173">
        <f>SUM(D117:D118)</f>
        <v>5000</v>
      </c>
    </row>
    <row r="117" spans="1:4" ht="17.25" customHeight="1">
      <c r="A117" s="170" t="s">
        <v>204</v>
      </c>
      <c r="B117" s="171">
        <v>12411</v>
      </c>
      <c r="C117" s="172" t="s">
        <v>205</v>
      </c>
      <c r="D117" s="173">
        <v>2000</v>
      </c>
    </row>
    <row r="118" spans="1:4" ht="17.25" customHeight="1">
      <c r="A118" s="170" t="s">
        <v>57</v>
      </c>
      <c r="B118" s="171">
        <f>B119+B122+B124+B126</f>
        <v>2441</v>
      </c>
      <c r="C118" s="172" t="s">
        <v>206</v>
      </c>
      <c r="D118" s="173">
        <v>3000</v>
      </c>
    </row>
    <row r="119" spans="1:4" ht="17.25" customHeight="1">
      <c r="A119" s="170" t="s">
        <v>207</v>
      </c>
      <c r="B119" s="171">
        <f>SUM(B120:B121)</f>
        <v>301</v>
      </c>
      <c r="C119" s="172" t="s">
        <v>203</v>
      </c>
      <c r="D119" s="173">
        <f>SUM(D120)</f>
        <v>2009</v>
      </c>
    </row>
    <row r="120" spans="1:4" ht="17.25" customHeight="1">
      <c r="A120" s="170" t="s">
        <v>208</v>
      </c>
      <c r="B120" s="171">
        <v>286</v>
      </c>
      <c r="C120" s="172" t="s">
        <v>204</v>
      </c>
      <c r="D120" s="173">
        <f>1896+113</f>
        <v>2009</v>
      </c>
    </row>
    <row r="121" spans="1:4" ht="17.25" customHeight="1">
      <c r="A121" s="170" t="s">
        <v>209</v>
      </c>
      <c r="B121" s="171">
        <v>15</v>
      </c>
      <c r="C121" s="172" t="s">
        <v>57</v>
      </c>
      <c r="D121" s="173">
        <f>D122+D124+D126</f>
        <v>1835</v>
      </c>
    </row>
    <row r="122" spans="1:4" ht="17.25" customHeight="1">
      <c r="A122" s="170" t="s">
        <v>210</v>
      </c>
      <c r="B122" s="171">
        <f>SUM(B123:B123)</f>
        <v>1606</v>
      </c>
      <c r="C122" s="172" t="s">
        <v>207</v>
      </c>
      <c r="D122" s="173">
        <f>SUM(D123)</f>
        <v>271</v>
      </c>
    </row>
    <row r="123" spans="1:4" ht="17.25" customHeight="1">
      <c r="A123" s="170" t="s">
        <v>211</v>
      </c>
      <c r="B123" s="171">
        <v>1606</v>
      </c>
      <c r="C123" s="172" t="s">
        <v>208</v>
      </c>
      <c r="D123" s="173">
        <v>271</v>
      </c>
    </row>
    <row r="124" spans="1:4" ht="17.25" customHeight="1">
      <c r="A124" s="170" t="s">
        <v>212</v>
      </c>
      <c r="B124" s="171">
        <f>SUM(B125:B125)</f>
        <v>494</v>
      </c>
      <c r="C124" s="172" t="s">
        <v>210</v>
      </c>
      <c r="D124" s="173">
        <f>SUM(D125)</f>
        <v>1106</v>
      </c>
    </row>
    <row r="125" spans="1:4" ht="17.25" customHeight="1">
      <c r="A125" s="170" t="s">
        <v>213</v>
      </c>
      <c r="B125" s="171">
        <v>494</v>
      </c>
      <c r="C125" s="172" t="s">
        <v>211</v>
      </c>
      <c r="D125" s="173">
        <v>1106</v>
      </c>
    </row>
    <row r="126" spans="1:4" ht="17.25" customHeight="1">
      <c r="A126" s="170" t="s">
        <v>214</v>
      </c>
      <c r="B126" s="171">
        <f>SUM(B127)</f>
        <v>40</v>
      </c>
      <c r="C126" s="172" t="s">
        <v>212</v>
      </c>
      <c r="D126" s="173">
        <f>SUM(D127)</f>
        <v>458</v>
      </c>
    </row>
    <row r="127" spans="1:4" ht="17.25" customHeight="1">
      <c r="A127" s="170" t="s">
        <v>215</v>
      </c>
      <c r="B127" s="171">
        <f>1+39</f>
        <v>40</v>
      </c>
      <c r="C127" s="172" t="s">
        <v>213</v>
      </c>
      <c r="D127" s="173">
        <v>458</v>
      </c>
    </row>
    <row r="128" spans="1:4" ht="17.25" customHeight="1">
      <c r="A128" s="170" t="s">
        <v>58</v>
      </c>
      <c r="B128" s="171">
        <f>B129+B133+B137</f>
        <v>3884</v>
      </c>
      <c r="C128" s="172" t="s">
        <v>58</v>
      </c>
      <c r="D128" s="173">
        <f>D129+D134</f>
        <v>3845</v>
      </c>
    </row>
    <row r="129" spans="1:4" ht="17.25" customHeight="1">
      <c r="A129" s="170" t="s">
        <v>216</v>
      </c>
      <c r="B129" s="171">
        <f>SUM(B130:B132)</f>
        <v>2120</v>
      </c>
      <c r="C129" s="172" t="s">
        <v>216</v>
      </c>
      <c r="D129" s="173">
        <f>SUM(D130:D133)</f>
        <v>2043</v>
      </c>
    </row>
    <row r="130" spans="1:4" ht="17.25" customHeight="1">
      <c r="A130" s="170" t="s">
        <v>217</v>
      </c>
      <c r="B130" s="171">
        <v>481</v>
      </c>
      <c r="C130" s="172" t="s">
        <v>217</v>
      </c>
      <c r="D130" s="173">
        <v>429</v>
      </c>
    </row>
    <row r="131" spans="1:4" ht="17.25" customHeight="1">
      <c r="A131" s="170" t="s">
        <v>218</v>
      </c>
      <c r="B131" s="171">
        <v>450</v>
      </c>
      <c r="C131" s="172" t="s">
        <v>218</v>
      </c>
      <c r="D131" s="173">
        <v>412</v>
      </c>
    </row>
    <row r="132" spans="1:4" ht="17.25" customHeight="1">
      <c r="A132" s="170" t="s">
        <v>219</v>
      </c>
      <c r="B132" s="171">
        <v>1189</v>
      </c>
      <c r="C132" s="172" t="s">
        <v>219</v>
      </c>
      <c r="D132" s="173">
        <f>681+511</f>
        <v>1192</v>
      </c>
    </row>
    <row r="133" spans="1:4" ht="17.25" customHeight="1">
      <c r="A133" s="170" t="s">
        <v>220</v>
      </c>
      <c r="B133" s="171">
        <f>SUM(B134:B136)</f>
        <v>1332</v>
      </c>
      <c r="C133" s="172" t="s">
        <v>221</v>
      </c>
      <c r="D133" s="173">
        <v>10</v>
      </c>
    </row>
    <row r="134" spans="1:4" ht="17.25" customHeight="1">
      <c r="A134" s="170" t="s">
        <v>222</v>
      </c>
      <c r="B134" s="171">
        <v>304</v>
      </c>
      <c r="C134" s="172" t="s">
        <v>220</v>
      </c>
      <c r="D134" s="173">
        <f>SUM(D135:D137)</f>
        <v>1802</v>
      </c>
    </row>
    <row r="135" spans="1:4" ht="17.25" customHeight="1">
      <c r="A135" s="170" t="s">
        <v>223</v>
      </c>
      <c r="B135" s="171">
        <v>329</v>
      </c>
      <c r="C135" s="172" t="s">
        <v>222</v>
      </c>
      <c r="D135" s="173">
        <v>828</v>
      </c>
    </row>
    <row r="136" spans="1:4" ht="17.25" customHeight="1">
      <c r="A136" s="170" t="s">
        <v>224</v>
      </c>
      <c r="B136" s="171">
        <v>699</v>
      </c>
      <c r="C136" s="172" t="s">
        <v>223</v>
      </c>
      <c r="D136" s="173">
        <f>362+22</f>
        <v>384</v>
      </c>
    </row>
    <row r="137" spans="1:4" ht="17.25" customHeight="1">
      <c r="A137" s="170" t="s">
        <v>225</v>
      </c>
      <c r="B137" s="171">
        <f>B138</f>
        <v>432</v>
      </c>
      <c r="C137" s="172" t="s">
        <v>224</v>
      </c>
      <c r="D137" s="173">
        <v>590</v>
      </c>
    </row>
    <row r="138" spans="1:4" ht="17.25" customHeight="1">
      <c r="A138" s="170" t="s">
        <v>226</v>
      </c>
      <c r="B138" s="171">
        <v>432</v>
      </c>
      <c r="C138" s="172" t="s">
        <v>59</v>
      </c>
      <c r="D138" s="177">
        <f>D139+D145+D150+D155+D159+D166+D172+D176+D183+D185+D187+D189+D191+D193+D196+D201</f>
        <v>223889</v>
      </c>
    </row>
    <row r="139" spans="1:4" ht="17.25" customHeight="1">
      <c r="A139" s="170" t="s">
        <v>59</v>
      </c>
      <c r="B139" s="171">
        <f>B140+B146+B151+B155+B159+B166+B171+B175+B182+B184+B186+B188+B190+B192+B197</f>
        <v>159392</v>
      </c>
      <c r="C139" s="172" t="s">
        <v>227</v>
      </c>
      <c r="D139" s="173">
        <f>SUM(D140:D144)</f>
        <v>1619</v>
      </c>
    </row>
    <row r="140" spans="1:4" ht="17.25" customHeight="1">
      <c r="A140" s="170" t="s">
        <v>227</v>
      </c>
      <c r="B140" s="171">
        <f>SUM(B141:B145)</f>
        <v>1869</v>
      </c>
      <c r="C140" s="172" t="s">
        <v>228</v>
      </c>
      <c r="D140" s="173">
        <v>577</v>
      </c>
    </row>
    <row r="141" spans="1:4" ht="17.25" customHeight="1">
      <c r="A141" s="170" t="s">
        <v>228</v>
      </c>
      <c r="B141" s="171">
        <v>656</v>
      </c>
      <c r="C141" s="172" t="s">
        <v>229</v>
      </c>
      <c r="D141" s="173">
        <v>92</v>
      </c>
    </row>
    <row r="142" spans="1:4" ht="17.25" customHeight="1">
      <c r="A142" s="170" t="s">
        <v>229</v>
      </c>
      <c r="B142" s="171">
        <v>68</v>
      </c>
      <c r="C142" s="172" t="s">
        <v>230</v>
      </c>
      <c r="D142" s="173">
        <v>155</v>
      </c>
    </row>
    <row r="143" spans="1:4" ht="17.25" customHeight="1">
      <c r="A143" s="170" t="s">
        <v>230</v>
      </c>
      <c r="B143" s="171">
        <v>159</v>
      </c>
      <c r="C143" s="172" t="s">
        <v>231</v>
      </c>
      <c r="D143" s="173">
        <v>640</v>
      </c>
    </row>
    <row r="144" spans="1:4" ht="17.25" customHeight="1">
      <c r="A144" s="170" t="s">
        <v>231</v>
      </c>
      <c r="B144" s="171">
        <v>821</v>
      </c>
      <c r="C144" s="172" t="s">
        <v>232</v>
      </c>
      <c r="D144" s="173">
        <v>155</v>
      </c>
    </row>
    <row r="145" spans="1:4" ht="17.25" customHeight="1">
      <c r="A145" s="170" t="s">
        <v>232</v>
      </c>
      <c r="B145" s="171">
        <v>165</v>
      </c>
      <c r="C145" s="172" t="s">
        <v>233</v>
      </c>
      <c r="D145" s="173">
        <f>SUM(D146:D149)</f>
        <v>21199</v>
      </c>
    </row>
    <row r="146" spans="1:4" ht="17.25" customHeight="1">
      <c r="A146" s="170" t="s">
        <v>233</v>
      </c>
      <c r="B146" s="171">
        <f>SUM(B147:B150)</f>
        <v>26979</v>
      </c>
      <c r="C146" s="172" t="s">
        <v>234</v>
      </c>
      <c r="D146" s="173">
        <v>892</v>
      </c>
    </row>
    <row r="147" spans="1:4" ht="17.25" customHeight="1">
      <c r="A147" s="170" t="s">
        <v>234</v>
      </c>
      <c r="B147" s="171">
        <v>998</v>
      </c>
      <c r="C147" s="172" t="s">
        <v>235</v>
      </c>
      <c r="D147" s="173">
        <v>3</v>
      </c>
    </row>
    <row r="148" spans="1:4" ht="17.25" customHeight="1">
      <c r="A148" s="170" t="s">
        <v>235</v>
      </c>
      <c r="B148" s="171">
        <v>3</v>
      </c>
      <c r="C148" s="172" t="s">
        <v>236</v>
      </c>
      <c r="D148" s="173">
        <v>19623</v>
      </c>
    </row>
    <row r="149" spans="1:4" ht="17.25" customHeight="1">
      <c r="A149" s="170" t="s">
        <v>236</v>
      </c>
      <c r="B149" s="171">
        <v>25575</v>
      </c>
      <c r="C149" s="172" t="s">
        <v>237</v>
      </c>
      <c r="D149" s="173">
        <v>681</v>
      </c>
    </row>
    <row r="150" spans="1:4" ht="17.25" customHeight="1">
      <c r="A150" s="170" t="s">
        <v>237</v>
      </c>
      <c r="B150" s="171">
        <v>403</v>
      </c>
      <c r="C150" s="172" t="s">
        <v>238</v>
      </c>
      <c r="D150" s="173">
        <f>SUM(D151:D154)</f>
        <v>107882</v>
      </c>
    </row>
    <row r="151" spans="1:4" ht="17.25" customHeight="1">
      <c r="A151" s="170" t="s">
        <v>239</v>
      </c>
      <c r="B151" s="171">
        <f>SUM(B152:B154)</f>
        <v>29272</v>
      </c>
      <c r="C151" s="172" t="s">
        <v>240</v>
      </c>
      <c r="D151" s="173">
        <v>23290</v>
      </c>
    </row>
    <row r="152" spans="1:4" ht="17.25" customHeight="1">
      <c r="A152" s="170" t="s">
        <v>240</v>
      </c>
      <c r="B152" s="171">
        <v>19418</v>
      </c>
      <c r="C152" s="172" t="s">
        <v>241</v>
      </c>
      <c r="D152" s="173">
        <v>14395</v>
      </c>
    </row>
    <row r="153" spans="1:4" ht="17.25" customHeight="1">
      <c r="A153" s="170" t="s">
        <v>241</v>
      </c>
      <c r="B153" s="171">
        <v>9704</v>
      </c>
      <c r="C153" s="172" t="s">
        <v>242</v>
      </c>
      <c r="D153" s="173">
        <v>70000</v>
      </c>
    </row>
    <row r="154" spans="1:4" ht="17.25" customHeight="1">
      <c r="A154" s="170" t="s">
        <v>243</v>
      </c>
      <c r="B154" s="171">
        <v>150</v>
      </c>
      <c r="C154" s="172" t="s">
        <v>243</v>
      </c>
      <c r="D154" s="173">
        <v>197</v>
      </c>
    </row>
    <row r="155" spans="1:4" ht="17.25" customHeight="1">
      <c r="A155" s="170" t="s">
        <v>244</v>
      </c>
      <c r="B155" s="171">
        <f>SUM(B156:B158)</f>
        <v>5660</v>
      </c>
      <c r="C155" s="172" t="s">
        <v>244</v>
      </c>
      <c r="D155" s="173">
        <f>SUM(D156:D158)</f>
        <v>4672</v>
      </c>
    </row>
    <row r="156" spans="1:4" ht="17.25" customHeight="1">
      <c r="A156" s="170" t="s">
        <v>245</v>
      </c>
      <c r="B156" s="171">
        <v>3206</v>
      </c>
      <c r="C156" s="172" t="s">
        <v>245</v>
      </c>
      <c r="D156" s="173">
        <v>2177</v>
      </c>
    </row>
    <row r="157" spans="1:4" ht="17.25" customHeight="1">
      <c r="A157" s="170" t="s">
        <v>246</v>
      </c>
      <c r="B157" s="171">
        <v>48</v>
      </c>
      <c r="C157" s="172" t="s">
        <v>246</v>
      </c>
      <c r="D157" s="173">
        <v>64</v>
      </c>
    </row>
    <row r="158" spans="1:4" ht="17.25" customHeight="1">
      <c r="A158" s="170" t="s">
        <v>247</v>
      </c>
      <c r="B158" s="171">
        <v>2406</v>
      </c>
      <c r="C158" s="172" t="s">
        <v>247</v>
      </c>
      <c r="D158" s="173">
        <v>2431</v>
      </c>
    </row>
    <row r="159" spans="1:4" ht="17.25" customHeight="1">
      <c r="A159" s="170" t="s">
        <v>248</v>
      </c>
      <c r="B159" s="171">
        <f>SUM(B160:B165)</f>
        <v>6005</v>
      </c>
      <c r="C159" s="172" t="s">
        <v>248</v>
      </c>
      <c r="D159" s="173">
        <f>SUM(D160:D165)</f>
        <v>6887</v>
      </c>
    </row>
    <row r="160" spans="1:4" ht="17.25" customHeight="1">
      <c r="A160" s="170" t="s">
        <v>249</v>
      </c>
      <c r="B160" s="171">
        <v>1931</v>
      </c>
      <c r="C160" s="172" t="s">
        <v>249</v>
      </c>
      <c r="D160" s="173">
        <v>2600</v>
      </c>
    </row>
    <row r="161" spans="1:4" ht="17.25" customHeight="1">
      <c r="A161" s="170" t="s">
        <v>250</v>
      </c>
      <c r="B161" s="171">
        <v>2390</v>
      </c>
      <c r="C161" s="172" t="s">
        <v>250</v>
      </c>
      <c r="D161" s="173">
        <f>434+1919</f>
        <v>2353</v>
      </c>
    </row>
    <row r="162" spans="1:4" ht="17.25" customHeight="1">
      <c r="A162" s="170" t="s">
        <v>251</v>
      </c>
      <c r="B162" s="171">
        <v>200</v>
      </c>
      <c r="C162" s="172" t="s">
        <v>251</v>
      </c>
      <c r="D162" s="173">
        <f>19+60</f>
        <v>79</v>
      </c>
    </row>
    <row r="163" spans="1:4" ht="17.25" customHeight="1">
      <c r="A163" s="170" t="s">
        <v>252</v>
      </c>
      <c r="B163" s="171">
        <v>1192</v>
      </c>
      <c r="C163" s="172" t="s">
        <v>252</v>
      </c>
      <c r="D163" s="173">
        <f>636+738</f>
        <v>1374</v>
      </c>
    </row>
    <row r="164" spans="1:4" ht="17.25" customHeight="1">
      <c r="A164" s="170" t="s">
        <v>253</v>
      </c>
      <c r="B164" s="171">
        <v>5</v>
      </c>
      <c r="C164" s="172" t="s">
        <v>253</v>
      </c>
      <c r="D164" s="173">
        <f>1+4</f>
        <v>5</v>
      </c>
    </row>
    <row r="165" spans="1:4" ht="17.25" customHeight="1">
      <c r="A165" s="170" t="s">
        <v>254</v>
      </c>
      <c r="B165" s="171">
        <v>287</v>
      </c>
      <c r="C165" s="172" t="s">
        <v>254</v>
      </c>
      <c r="D165" s="173">
        <f>442+34</f>
        <v>476</v>
      </c>
    </row>
    <row r="166" spans="1:4" ht="17.25" customHeight="1">
      <c r="A166" s="170" t="s">
        <v>255</v>
      </c>
      <c r="B166" s="171">
        <f>SUM(B167:B170)</f>
        <v>28341</v>
      </c>
      <c r="C166" s="172" t="s">
        <v>255</v>
      </c>
      <c r="D166" s="177">
        <f>SUM(D167:D171)</f>
        <v>38343</v>
      </c>
    </row>
    <row r="167" spans="1:4" ht="17.25" customHeight="1">
      <c r="A167" s="170" t="s">
        <v>256</v>
      </c>
      <c r="B167" s="171">
        <v>18</v>
      </c>
      <c r="C167" s="172" t="s">
        <v>256</v>
      </c>
      <c r="D167" s="173">
        <f>215+355</f>
        <v>570</v>
      </c>
    </row>
    <row r="168" spans="1:4" ht="17.25" customHeight="1">
      <c r="A168" s="170" t="s">
        <v>257</v>
      </c>
      <c r="B168" s="171">
        <v>26299</v>
      </c>
      <c r="C168" s="172" t="s">
        <v>258</v>
      </c>
      <c r="D168" s="173">
        <v>33563</v>
      </c>
    </row>
    <row r="169" spans="1:4" ht="17.25" customHeight="1">
      <c r="A169" s="170" t="s">
        <v>259</v>
      </c>
      <c r="B169" s="171">
        <v>481</v>
      </c>
      <c r="C169" s="172" t="s">
        <v>259</v>
      </c>
      <c r="D169" s="173">
        <f>100+1127</f>
        <v>1227</v>
      </c>
    </row>
    <row r="170" spans="1:4" ht="17.25" customHeight="1">
      <c r="A170" s="170" t="s">
        <v>260</v>
      </c>
      <c r="B170" s="171">
        <v>1543</v>
      </c>
      <c r="C170" s="172" t="s">
        <v>261</v>
      </c>
      <c r="D170" s="173">
        <v>9</v>
      </c>
    </row>
    <row r="171" spans="1:4" ht="17.25" customHeight="1">
      <c r="A171" s="170" t="s">
        <v>262</v>
      </c>
      <c r="B171" s="171">
        <f>SUM(B172:B174)</f>
        <v>698</v>
      </c>
      <c r="C171" s="172" t="s">
        <v>260</v>
      </c>
      <c r="D171" s="177">
        <f>1518+1360+96</f>
        <v>2974</v>
      </c>
    </row>
    <row r="172" spans="1:4" ht="17.25" customHeight="1">
      <c r="A172" s="170" t="s">
        <v>263</v>
      </c>
      <c r="B172" s="171">
        <v>166</v>
      </c>
      <c r="C172" s="172" t="s">
        <v>262</v>
      </c>
      <c r="D172" s="173">
        <f>SUM(D173:D175)</f>
        <v>1718</v>
      </c>
    </row>
    <row r="173" spans="1:4" ht="17.25" customHeight="1">
      <c r="A173" s="170" t="s">
        <v>264</v>
      </c>
      <c r="B173" s="171">
        <v>515</v>
      </c>
      <c r="C173" s="172" t="s">
        <v>263</v>
      </c>
      <c r="D173" s="173">
        <f>254+131</f>
        <v>385</v>
      </c>
    </row>
    <row r="174" spans="1:4" ht="17.25" customHeight="1">
      <c r="A174" s="170" t="s">
        <v>265</v>
      </c>
      <c r="B174" s="171">
        <v>17</v>
      </c>
      <c r="C174" s="172" t="s">
        <v>264</v>
      </c>
      <c r="D174" s="173">
        <f>600+439</f>
        <v>1039</v>
      </c>
    </row>
    <row r="175" spans="1:4" ht="17.25" customHeight="1">
      <c r="A175" s="170" t="s">
        <v>266</v>
      </c>
      <c r="B175" s="171">
        <f>SUM(B176:B181)</f>
        <v>7757</v>
      </c>
      <c r="C175" s="172" t="s">
        <v>265</v>
      </c>
      <c r="D175" s="173">
        <v>294</v>
      </c>
    </row>
    <row r="176" spans="1:4" ht="17.25" customHeight="1">
      <c r="A176" s="170" t="s">
        <v>267</v>
      </c>
      <c r="B176" s="171">
        <v>242</v>
      </c>
      <c r="C176" s="172" t="s">
        <v>266</v>
      </c>
      <c r="D176" s="173">
        <f>SUM(D177:D182)</f>
        <v>9120</v>
      </c>
    </row>
    <row r="177" spans="1:4" ht="17.25" customHeight="1">
      <c r="A177" s="170" t="s">
        <v>268</v>
      </c>
      <c r="B177" s="171">
        <v>326</v>
      </c>
      <c r="C177" s="172" t="s">
        <v>267</v>
      </c>
      <c r="D177" s="173">
        <v>203</v>
      </c>
    </row>
    <row r="178" spans="1:4" ht="17.25" customHeight="1">
      <c r="A178" s="170" t="s">
        <v>269</v>
      </c>
      <c r="B178" s="171">
        <v>2938</v>
      </c>
      <c r="C178" s="172" t="s">
        <v>268</v>
      </c>
      <c r="D178" s="173">
        <f>360+19</f>
        <v>379</v>
      </c>
    </row>
    <row r="179" spans="1:4" ht="17.25" customHeight="1">
      <c r="A179" s="170" t="s">
        <v>270</v>
      </c>
      <c r="B179" s="171">
        <v>2</v>
      </c>
      <c r="C179" s="172" t="s">
        <v>269</v>
      </c>
      <c r="D179" s="173">
        <f>3062+33</f>
        <v>3095</v>
      </c>
    </row>
    <row r="180" spans="1:4" ht="17.25" customHeight="1">
      <c r="A180" s="170" t="s">
        <v>271</v>
      </c>
      <c r="B180" s="171">
        <v>4052</v>
      </c>
      <c r="C180" s="172" t="s">
        <v>270</v>
      </c>
      <c r="D180" s="173">
        <v>5</v>
      </c>
    </row>
    <row r="181" spans="1:4" ht="17.25" customHeight="1">
      <c r="A181" s="170" t="s">
        <v>272</v>
      </c>
      <c r="B181" s="171">
        <v>197</v>
      </c>
      <c r="C181" s="172" t="s">
        <v>271</v>
      </c>
      <c r="D181" s="173">
        <f>3204+2035</f>
        <v>5239</v>
      </c>
    </row>
    <row r="182" spans="1:4" ht="17.25" customHeight="1">
      <c r="A182" s="170" t="s">
        <v>273</v>
      </c>
      <c r="B182" s="171">
        <f>B183</f>
        <v>17139</v>
      </c>
      <c r="C182" s="172" t="s">
        <v>272</v>
      </c>
      <c r="D182" s="173">
        <v>199</v>
      </c>
    </row>
    <row r="183" spans="1:4" ht="17.25" customHeight="1">
      <c r="A183" s="170" t="s">
        <v>274</v>
      </c>
      <c r="B183" s="171">
        <v>17139</v>
      </c>
      <c r="C183" s="172" t="s">
        <v>275</v>
      </c>
      <c r="D183" s="173">
        <f>SUM(D184)</f>
        <v>3</v>
      </c>
    </row>
    <row r="184" spans="1:4" ht="17.25" customHeight="1">
      <c r="A184" s="170" t="s">
        <v>276</v>
      </c>
      <c r="B184" s="171">
        <f>B185</f>
        <v>6762</v>
      </c>
      <c r="C184" s="172" t="s">
        <v>277</v>
      </c>
      <c r="D184" s="173">
        <v>3</v>
      </c>
    </row>
    <row r="185" spans="1:4" ht="17.25" customHeight="1">
      <c r="A185" s="170" t="s">
        <v>278</v>
      </c>
      <c r="B185" s="171">
        <v>6762</v>
      </c>
      <c r="C185" s="172" t="s">
        <v>273</v>
      </c>
      <c r="D185" s="173">
        <f>SUM(D186)</f>
        <v>16500</v>
      </c>
    </row>
    <row r="186" spans="1:4" ht="17.25" customHeight="1">
      <c r="A186" s="170" t="s">
        <v>279</v>
      </c>
      <c r="B186" s="171">
        <f>B187</f>
        <v>859</v>
      </c>
      <c r="C186" s="172" t="s">
        <v>274</v>
      </c>
      <c r="D186" s="173">
        <f>2651+13849</f>
        <v>16500</v>
      </c>
    </row>
    <row r="187" spans="1:4" ht="17.25" customHeight="1">
      <c r="A187" s="170" t="s">
        <v>280</v>
      </c>
      <c r="B187" s="171">
        <v>859</v>
      </c>
      <c r="C187" s="172" t="s">
        <v>276</v>
      </c>
      <c r="D187" s="173">
        <f>SUM(D188)</f>
        <v>7281</v>
      </c>
    </row>
    <row r="188" spans="1:4" ht="17.25" customHeight="1">
      <c r="A188" s="170" t="s">
        <v>281</v>
      </c>
      <c r="B188" s="171">
        <f>B189</f>
        <v>253</v>
      </c>
      <c r="C188" s="172" t="s">
        <v>278</v>
      </c>
      <c r="D188" s="173">
        <f>3165+4116</f>
        <v>7281</v>
      </c>
    </row>
    <row r="189" spans="1:4" ht="17.25" customHeight="1">
      <c r="A189" s="170" t="s">
        <v>282</v>
      </c>
      <c r="B189" s="171">
        <v>253</v>
      </c>
      <c r="C189" s="172" t="s">
        <v>279</v>
      </c>
      <c r="D189" s="173">
        <f>SUM(D190)</f>
        <v>1084</v>
      </c>
    </row>
    <row r="190" spans="1:4" ht="17.25" customHeight="1">
      <c r="A190" s="170" t="s">
        <v>283</v>
      </c>
      <c r="B190" s="171">
        <f>B191</f>
        <v>1776</v>
      </c>
      <c r="C190" s="172" t="s">
        <v>280</v>
      </c>
      <c r="D190" s="173">
        <f>213+871</f>
        <v>1084</v>
      </c>
    </row>
    <row r="191" spans="1:4" ht="17.25" customHeight="1">
      <c r="A191" s="170" t="s">
        <v>284</v>
      </c>
      <c r="B191" s="171">
        <v>1776</v>
      </c>
      <c r="C191" s="172" t="s">
        <v>281</v>
      </c>
      <c r="D191" s="173">
        <f>SUM(D192)</f>
        <v>162</v>
      </c>
    </row>
    <row r="192" spans="1:4" ht="17.25" customHeight="1">
      <c r="A192" s="170" t="s">
        <v>285</v>
      </c>
      <c r="B192" s="171">
        <f>SUM(B193:B196)</f>
        <v>2058</v>
      </c>
      <c r="C192" s="172" t="s">
        <v>282</v>
      </c>
      <c r="D192" s="173">
        <v>162</v>
      </c>
    </row>
    <row r="193" spans="1:4" ht="17.25" customHeight="1">
      <c r="A193" s="170" t="s">
        <v>286</v>
      </c>
      <c r="B193" s="171">
        <v>216</v>
      </c>
      <c r="C193" s="172" t="s">
        <v>283</v>
      </c>
      <c r="D193" s="173">
        <f>SUM(D194:D195)</f>
        <v>4682</v>
      </c>
    </row>
    <row r="194" spans="1:4" ht="17.25" customHeight="1">
      <c r="A194" s="170" t="s">
        <v>287</v>
      </c>
      <c r="B194" s="171">
        <v>994</v>
      </c>
      <c r="C194" s="172" t="s">
        <v>288</v>
      </c>
      <c r="D194" s="173">
        <v>2700</v>
      </c>
    </row>
    <row r="195" spans="1:4" ht="17.25" customHeight="1">
      <c r="A195" s="170" t="s">
        <v>289</v>
      </c>
      <c r="B195" s="171">
        <v>761</v>
      </c>
      <c r="C195" s="172" t="s">
        <v>284</v>
      </c>
      <c r="D195" s="173">
        <f>700+1282</f>
        <v>1982</v>
      </c>
    </row>
    <row r="196" spans="1:4" ht="17.25" customHeight="1">
      <c r="A196" s="170" t="s">
        <v>290</v>
      </c>
      <c r="B196" s="171">
        <v>87</v>
      </c>
      <c r="C196" s="172" t="s">
        <v>285</v>
      </c>
      <c r="D196" s="173">
        <f>SUM(D197:D200)</f>
        <v>2511</v>
      </c>
    </row>
    <row r="197" spans="1:4" ht="17.25" customHeight="1">
      <c r="A197" s="170" t="s">
        <v>291</v>
      </c>
      <c r="B197" s="171">
        <f>B198</f>
        <v>23964</v>
      </c>
      <c r="C197" s="172" t="s">
        <v>286</v>
      </c>
      <c r="D197" s="173">
        <v>168</v>
      </c>
    </row>
    <row r="198" spans="1:4" ht="17.25" customHeight="1">
      <c r="A198" s="170" t="s">
        <v>292</v>
      </c>
      <c r="B198" s="171">
        <f>220+23744</f>
        <v>23964</v>
      </c>
      <c r="C198" s="172" t="s">
        <v>287</v>
      </c>
      <c r="D198" s="173">
        <f>1019+389</f>
        <v>1408</v>
      </c>
    </row>
    <row r="199" spans="1:4" ht="17.25" customHeight="1">
      <c r="A199" s="170" t="s">
        <v>60</v>
      </c>
      <c r="B199" s="171">
        <f>B200+B202+B205+B208+B215+B217+B219+B223+B225+B227+B229+B233</f>
        <v>64108</v>
      </c>
      <c r="C199" s="172" t="s">
        <v>289</v>
      </c>
      <c r="D199" s="173">
        <v>731</v>
      </c>
    </row>
    <row r="200" spans="1:4" ht="17.25" customHeight="1">
      <c r="A200" s="170" t="s">
        <v>293</v>
      </c>
      <c r="B200" s="171">
        <f>SUM(B201:B201)</f>
        <v>1165</v>
      </c>
      <c r="C200" s="172" t="s">
        <v>290</v>
      </c>
      <c r="D200" s="173">
        <v>204</v>
      </c>
    </row>
    <row r="201" spans="1:4" ht="17.25" customHeight="1">
      <c r="A201" s="170" t="s">
        <v>294</v>
      </c>
      <c r="B201" s="171">
        <v>1165</v>
      </c>
      <c r="C201" s="172" t="s">
        <v>291</v>
      </c>
      <c r="D201" s="173">
        <f>SUM(D202)</f>
        <v>226</v>
      </c>
    </row>
    <row r="202" spans="1:4" ht="17.25" customHeight="1">
      <c r="A202" s="170" t="s">
        <v>295</v>
      </c>
      <c r="B202" s="171">
        <f>SUM(B203:B204)</f>
        <v>875</v>
      </c>
      <c r="C202" s="172" t="s">
        <v>292</v>
      </c>
      <c r="D202" s="173">
        <f>27+199</f>
        <v>226</v>
      </c>
    </row>
    <row r="203" spans="1:4" ht="17.25" customHeight="1">
      <c r="A203" s="170" t="s">
        <v>296</v>
      </c>
      <c r="B203" s="171">
        <v>74</v>
      </c>
      <c r="C203" s="172" t="s">
        <v>60</v>
      </c>
      <c r="D203" s="173">
        <f>D204+D207+D210+D213+D219+D221+D223+D228+D230+D232+D234+D237</f>
        <v>65917</v>
      </c>
    </row>
    <row r="204" spans="1:4" ht="17.25" customHeight="1">
      <c r="A204" s="170" t="s">
        <v>297</v>
      </c>
      <c r="B204" s="171">
        <v>801</v>
      </c>
      <c r="C204" s="172" t="s">
        <v>293</v>
      </c>
      <c r="D204" s="173">
        <f>SUM(D205:D206)</f>
        <v>1327</v>
      </c>
    </row>
    <row r="205" spans="1:4" ht="17.25" customHeight="1">
      <c r="A205" s="170" t="s">
        <v>298</v>
      </c>
      <c r="B205" s="171">
        <f>SUM(B206:B207)</f>
        <v>6364</v>
      </c>
      <c r="C205" s="172" t="s">
        <v>294</v>
      </c>
      <c r="D205" s="173">
        <v>939</v>
      </c>
    </row>
    <row r="206" spans="1:4" ht="17.25" customHeight="1">
      <c r="A206" s="170" t="s">
        <v>299</v>
      </c>
      <c r="B206" s="171">
        <v>6240</v>
      </c>
      <c r="C206" s="172" t="s">
        <v>300</v>
      </c>
      <c r="D206" s="173">
        <v>388</v>
      </c>
    </row>
    <row r="207" spans="1:4" ht="17.25" customHeight="1">
      <c r="A207" s="170" t="s">
        <v>301</v>
      </c>
      <c r="B207" s="171">
        <v>124</v>
      </c>
      <c r="C207" s="172" t="s">
        <v>295</v>
      </c>
      <c r="D207" s="173">
        <f>SUM(D208:D209)</f>
        <v>858</v>
      </c>
    </row>
    <row r="208" spans="1:4" ht="17.25" customHeight="1">
      <c r="A208" s="170" t="s">
        <v>302</v>
      </c>
      <c r="B208" s="171">
        <f>SUM(B209:B214)</f>
        <v>23012</v>
      </c>
      <c r="C208" s="172" t="s">
        <v>296</v>
      </c>
      <c r="D208" s="173">
        <v>100</v>
      </c>
    </row>
    <row r="209" spans="1:4" ht="17.25" customHeight="1">
      <c r="A209" s="170" t="s">
        <v>303</v>
      </c>
      <c r="B209" s="171">
        <v>2638</v>
      </c>
      <c r="C209" s="172" t="s">
        <v>297</v>
      </c>
      <c r="D209" s="173">
        <v>758</v>
      </c>
    </row>
    <row r="210" spans="1:4" ht="17.25" customHeight="1">
      <c r="A210" s="170" t="s">
        <v>304</v>
      </c>
      <c r="B210" s="171">
        <v>915</v>
      </c>
      <c r="C210" s="172" t="s">
        <v>298</v>
      </c>
      <c r="D210" s="173">
        <f>SUM(D211:D212)</f>
        <v>5017</v>
      </c>
    </row>
    <row r="211" spans="1:4" ht="17.25" customHeight="1">
      <c r="A211" s="170" t="s">
        <v>305</v>
      </c>
      <c r="B211" s="171">
        <v>1179</v>
      </c>
      <c r="C211" s="172" t="s">
        <v>299</v>
      </c>
      <c r="D211" s="173">
        <v>4874</v>
      </c>
    </row>
    <row r="212" spans="1:4" ht="17.25" customHeight="1">
      <c r="A212" s="170" t="s">
        <v>306</v>
      </c>
      <c r="B212" s="171">
        <v>5899</v>
      </c>
      <c r="C212" s="172" t="s">
        <v>301</v>
      </c>
      <c r="D212" s="173">
        <v>143</v>
      </c>
    </row>
    <row r="213" spans="1:4" ht="17.25" customHeight="1">
      <c r="A213" s="170" t="s">
        <v>307</v>
      </c>
      <c r="B213" s="171">
        <v>321</v>
      </c>
      <c r="C213" s="172" t="s">
        <v>302</v>
      </c>
      <c r="D213" s="173">
        <f>SUM(D214:D218)</f>
        <v>29053</v>
      </c>
    </row>
    <row r="214" spans="1:4" ht="17.25" customHeight="1">
      <c r="A214" s="170" t="s">
        <v>308</v>
      </c>
      <c r="B214" s="171">
        <v>12060</v>
      </c>
      <c r="C214" s="172" t="s">
        <v>303</v>
      </c>
      <c r="D214" s="173">
        <v>2435</v>
      </c>
    </row>
    <row r="215" spans="1:4" ht="17.25" customHeight="1">
      <c r="A215" s="170" t="s">
        <v>309</v>
      </c>
      <c r="B215" s="171">
        <f>B216</f>
        <v>51</v>
      </c>
      <c r="C215" s="172" t="s">
        <v>304</v>
      </c>
      <c r="D215" s="173">
        <v>873</v>
      </c>
    </row>
    <row r="216" spans="1:4" ht="17.25" customHeight="1">
      <c r="A216" s="170" t="s">
        <v>310</v>
      </c>
      <c r="B216" s="171">
        <v>51</v>
      </c>
      <c r="C216" s="172" t="s">
        <v>305</v>
      </c>
      <c r="D216" s="173">
        <v>1173</v>
      </c>
    </row>
    <row r="217" spans="1:4" ht="17.25" customHeight="1">
      <c r="A217" s="170" t="s">
        <v>311</v>
      </c>
      <c r="B217" s="171">
        <f>SUM(B218:B218)</f>
        <v>4938</v>
      </c>
      <c r="C217" s="172" t="s">
        <v>306</v>
      </c>
      <c r="D217" s="173">
        <v>5997</v>
      </c>
    </row>
    <row r="218" spans="1:4" ht="17.25" customHeight="1">
      <c r="A218" s="170" t="s">
        <v>312</v>
      </c>
      <c r="B218" s="171">
        <v>4938</v>
      </c>
      <c r="C218" s="172" t="s">
        <v>308</v>
      </c>
      <c r="D218" s="173">
        <v>18575</v>
      </c>
    </row>
    <row r="219" spans="1:4" ht="17.25" customHeight="1">
      <c r="A219" s="170" t="s">
        <v>313</v>
      </c>
      <c r="B219" s="171">
        <f>SUM(B220:B222)</f>
        <v>15022</v>
      </c>
      <c r="C219" s="172" t="s">
        <v>309</v>
      </c>
      <c r="D219" s="173">
        <f>SUM(D220)</f>
        <v>25</v>
      </c>
    </row>
    <row r="220" spans="1:4" ht="17.25" customHeight="1">
      <c r="A220" s="170" t="s">
        <v>314</v>
      </c>
      <c r="B220" s="171">
        <v>3933</v>
      </c>
      <c r="C220" s="172" t="s">
        <v>310</v>
      </c>
      <c r="D220" s="173">
        <v>25</v>
      </c>
    </row>
    <row r="221" spans="1:4" ht="17.25" customHeight="1">
      <c r="A221" s="170" t="s">
        <v>315</v>
      </c>
      <c r="B221" s="171">
        <v>9543</v>
      </c>
      <c r="C221" s="172" t="s">
        <v>311</v>
      </c>
      <c r="D221" s="173">
        <f>SUM(D222)</f>
        <v>4225</v>
      </c>
    </row>
    <row r="222" spans="1:4" ht="17.25" customHeight="1">
      <c r="A222" s="170" t="s">
        <v>316</v>
      </c>
      <c r="B222" s="171">
        <v>1546</v>
      </c>
      <c r="C222" s="172" t="s">
        <v>312</v>
      </c>
      <c r="D222" s="173">
        <v>4225</v>
      </c>
    </row>
    <row r="223" spans="1:4" ht="17.25" customHeight="1">
      <c r="A223" s="170" t="s">
        <v>317</v>
      </c>
      <c r="B223" s="171">
        <f>B224</f>
        <v>1988</v>
      </c>
      <c r="C223" s="172" t="s">
        <v>313</v>
      </c>
      <c r="D223" s="173">
        <f>SUM(D224:D227)</f>
        <v>16961</v>
      </c>
    </row>
    <row r="224" spans="1:4" ht="17.25" customHeight="1">
      <c r="A224" s="170" t="s">
        <v>318</v>
      </c>
      <c r="B224" s="171">
        <v>1988</v>
      </c>
      <c r="C224" s="172" t="s">
        <v>314</v>
      </c>
      <c r="D224" s="173">
        <v>5176</v>
      </c>
    </row>
    <row r="225" spans="1:4" ht="17.25" customHeight="1">
      <c r="A225" s="170" t="s">
        <v>319</v>
      </c>
      <c r="B225" s="171">
        <f>B226</f>
        <v>823</v>
      </c>
      <c r="C225" s="172" t="s">
        <v>315</v>
      </c>
      <c r="D225" s="173">
        <v>10789</v>
      </c>
    </row>
    <row r="226" spans="1:4" ht="17.25" customHeight="1">
      <c r="A226" s="170" t="s">
        <v>320</v>
      </c>
      <c r="B226" s="171">
        <v>823</v>
      </c>
      <c r="C226" s="172" t="s">
        <v>316</v>
      </c>
      <c r="D226" s="173">
        <v>983</v>
      </c>
    </row>
    <row r="227" spans="1:4" ht="17.25" customHeight="1">
      <c r="A227" s="170" t="s">
        <v>321</v>
      </c>
      <c r="B227" s="171">
        <f>B228</f>
        <v>139</v>
      </c>
      <c r="C227" s="172" t="s">
        <v>322</v>
      </c>
      <c r="D227" s="173">
        <v>13</v>
      </c>
    </row>
    <row r="228" spans="1:4" ht="17.25" customHeight="1">
      <c r="A228" s="170" t="s">
        <v>323</v>
      </c>
      <c r="B228" s="171">
        <v>139</v>
      </c>
      <c r="C228" s="172" t="s">
        <v>317</v>
      </c>
      <c r="D228" s="173">
        <f>SUM(D229)</f>
        <v>6000</v>
      </c>
    </row>
    <row r="229" spans="1:4" ht="17.25" customHeight="1">
      <c r="A229" s="170" t="s">
        <v>324</v>
      </c>
      <c r="B229" s="171">
        <f>+SUM(B230:B232)</f>
        <v>136</v>
      </c>
      <c r="C229" s="172" t="s">
        <v>318</v>
      </c>
      <c r="D229" s="173">
        <v>6000</v>
      </c>
    </row>
    <row r="230" spans="1:4" ht="17.25" customHeight="1">
      <c r="A230" s="170" t="s">
        <v>325</v>
      </c>
      <c r="B230" s="171">
        <v>119</v>
      </c>
      <c r="C230" s="172" t="s">
        <v>319</v>
      </c>
      <c r="D230" s="173">
        <f>SUM(D231)</f>
        <v>2000</v>
      </c>
    </row>
    <row r="231" spans="1:4" ht="17.25" customHeight="1">
      <c r="A231" s="170" t="s">
        <v>326</v>
      </c>
      <c r="B231" s="171">
        <v>2</v>
      </c>
      <c r="C231" s="172" t="s">
        <v>320</v>
      </c>
      <c r="D231" s="173">
        <v>2000</v>
      </c>
    </row>
    <row r="232" spans="1:4" ht="17.25" customHeight="1">
      <c r="A232" s="170" t="s">
        <v>327</v>
      </c>
      <c r="B232" s="171">
        <v>15</v>
      </c>
      <c r="C232" s="172" t="s">
        <v>321</v>
      </c>
      <c r="D232" s="173">
        <f>SUM(D233)</f>
        <v>364</v>
      </c>
    </row>
    <row r="233" spans="1:4" ht="17.25" customHeight="1">
      <c r="A233" s="170" t="s">
        <v>328</v>
      </c>
      <c r="B233" s="171">
        <f>B234</f>
        <v>9595</v>
      </c>
      <c r="C233" s="172" t="s">
        <v>323</v>
      </c>
      <c r="D233" s="173">
        <f>297+67</f>
        <v>364</v>
      </c>
    </row>
    <row r="234" spans="1:4" ht="17.25" customHeight="1">
      <c r="A234" s="170" t="s">
        <v>329</v>
      </c>
      <c r="B234" s="171">
        <f>16742-7147</f>
        <v>9595</v>
      </c>
      <c r="C234" s="172" t="s">
        <v>324</v>
      </c>
      <c r="D234" s="173">
        <f>SUM(D235:D236)</f>
        <v>86</v>
      </c>
    </row>
    <row r="235" spans="1:4" ht="17.25" customHeight="1">
      <c r="A235" s="170" t="s">
        <v>61</v>
      </c>
      <c r="B235" s="171">
        <f>B236+B238+B240+B244+B242</f>
        <v>4497</v>
      </c>
      <c r="C235" s="172" t="s">
        <v>325</v>
      </c>
      <c r="D235" s="173">
        <v>84</v>
      </c>
    </row>
    <row r="236" spans="1:4" ht="17.25" customHeight="1">
      <c r="A236" s="170" t="s">
        <v>330</v>
      </c>
      <c r="B236" s="171">
        <f>SUM(B237:B237)</f>
        <v>524</v>
      </c>
      <c r="C236" s="172" t="s">
        <v>326</v>
      </c>
      <c r="D236" s="173">
        <v>2</v>
      </c>
    </row>
    <row r="237" spans="1:4" ht="17.25" customHeight="1">
      <c r="A237" s="170" t="s">
        <v>331</v>
      </c>
      <c r="B237" s="171">
        <v>524</v>
      </c>
      <c r="C237" s="172" t="s">
        <v>328</v>
      </c>
      <c r="D237" s="173">
        <f>SUM(D238)</f>
        <v>1</v>
      </c>
    </row>
    <row r="238" spans="1:4" ht="17.25" customHeight="1">
      <c r="A238" s="170" t="s">
        <v>332</v>
      </c>
      <c r="B238" s="171">
        <f>B239</f>
        <v>831</v>
      </c>
      <c r="C238" s="172" t="s">
        <v>329</v>
      </c>
      <c r="D238" s="173">
        <v>1</v>
      </c>
    </row>
    <row r="239" spans="1:4" ht="17.25" customHeight="1">
      <c r="A239" s="170" t="s">
        <v>333</v>
      </c>
      <c r="B239" s="171">
        <v>831</v>
      </c>
      <c r="C239" s="172" t="s">
        <v>61</v>
      </c>
      <c r="D239" s="173">
        <f>D240+D242+D244</f>
        <v>1527</v>
      </c>
    </row>
    <row r="240" spans="1:4" ht="17.25" customHeight="1">
      <c r="A240" s="170" t="s">
        <v>334</v>
      </c>
      <c r="B240" s="171">
        <f>SUM(B241:B241)</f>
        <v>427</v>
      </c>
      <c r="C240" s="172" t="s">
        <v>330</v>
      </c>
      <c r="D240" s="173">
        <f>SUM(D241)</f>
        <v>456</v>
      </c>
    </row>
    <row r="241" spans="1:4" ht="17.25" customHeight="1">
      <c r="A241" s="170" t="s">
        <v>335</v>
      </c>
      <c r="B241" s="171">
        <f>122+305</f>
        <v>427</v>
      </c>
      <c r="C241" s="172" t="s">
        <v>331</v>
      </c>
      <c r="D241" s="173">
        <v>456</v>
      </c>
    </row>
    <row r="242" spans="1:4" ht="17.25" customHeight="1">
      <c r="A242" s="170" t="s">
        <v>336</v>
      </c>
      <c r="B242" s="171">
        <f>SUM(B243)</f>
        <v>15</v>
      </c>
      <c r="C242" s="172" t="s">
        <v>332</v>
      </c>
      <c r="D242" s="173">
        <f>SUM(D243)</f>
        <v>819</v>
      </c>
    </row>
    <row r="243" spans="1:4" ht="17.25" customHeight="1">
      <c r="A243" s="170" t="s">
        <v>337</v>
      </c>
      <c r="B243" s="171">
        <v>15</v>
      </c>
      <c r="C243" s="172" t="s">
        <v>333</v>
      </c>
      <c r="D243" s="173">
        <v>819</v>
      </c>
    </row>
    <row r="244" spans="1:4" ht="17.25" customHeight="1">
      <c r="A244" s="170" t="s">
        <v>338</v>
      </c>
      <c r="B244" s="171">
        <f>+SUM(B245:B246)</f>
        <v>2700</v>
      </c>
      <c r="C244" s="172" t="s">
        <v>334</v>
      </c>
      <c r="D244" s="173">
        <f>SUM(D245:D247)</f>
        <v>252</v>
      </c>
    </row>
    <row r="245" spans="1:4" ht="17.25" customHeight="1">
      <c r="A245" s="170" t="s">
        <v>339</v>
      </c>
      <c r="B245" s="171">
        <v>1910</v>
      </c>
      <c r="C245" s="172" t="s">
        <v>335</v>
      </c>
      <c r="D245" s="173">
        <v>165</v>
      </c>
    </row>
    <row r="246" spans="1:4" ht="17.25" customHeight="1">
      <c r="A246" s="170" t="s">
        <v>340</v>
      </c>
      <c r="B246" s="171">
        <v>790</v>
      </c>
      <c r="C246" s="172" t="s">
        <v>341</v>
      </c>
      <c r="D246" s="173">
        <v>67</v>
      </c>
    </row>
    <row r="247" spans="1:4" ht="17.25" customHeight="1">
      <c r="A247" s="170" t="s">
        <v>62</v>
      </c>
      <c r="B247" s="171">
        <f>B248+B252+B254+B256+B258</f>
        <v>51411</v>
      </c>
      <c r="C247" s="172" t="s">
        <v>342</v>
      </c>
      <c r="D247" s="173">
        <v>20</v>
      </c>
    </row>
    <row r="248" spans="1:4" ht="17.25" customHeight="1">
      <c r="A248" s="170" t="s">
        <v>343</v>
      </c>
      <c r="B248" s="171">
        <f>SUM(B249:B251)</f>
        <v>16554</v>
      </c>
      <c r="C248" s="172" t="s">
        <v>62</v>
      </c>
      <c r="D248" s="173">
        <f>D249+D253+D255+D257+D259+D261</f>
        <v>39432</v>
      </c>
    </row>
    <row r="249" spans="1:4" ht="17.25" customHeight="1">
      <c r="A249" s="170" t="s">
        <v>344</v>
      </c>
      <c r="B249" s="171">
        <v>5914</v>
      </c>
      <c r="C249" s="172" t="s">
        <v>343</v>
      </c>
      <c r="D249" s="173">
        <f>SUM(D250:D252)</f>
        <v>14585</v>
      </c>
    </row>
    <row r="250" spans="1:4" ht="17.25" customHeight="1">
      <c r="A250" s="170" t="s">
        <v>345</v>
      </c>
      <c r="B250" s="171">
        <v>4969</v>
      </c>
      <c r="C250" s="172" t="s">
        <v>344</v>
      </c>
      <c r="D250" s="173">
        <v>4975</v>
      </c>
    </row>
    <row r="251" spans="1:4" ht="17.25" customHeight="1">
      <c r="A251" s="170" t="s">
        <v>346</v>
      </c>
      <c r="B251" s="171">
        <v>5671</v>
      </c>
      <c r="C251" s="172" t="s">
        <v>345</v>
      </c>
      <c r="D251" s="173">
        <v>4488</v>
      </c>
    </row>
    <row r="252" spans="1:4" ht="17.25" customHeight="1">
      <c r="A252" s="170" t="s">
        <v>347</v>
      </c>
      <c r="B252" s="171">
        <f>B253</f>
        <v>15307</v>
      </c>
      <c r="C252" s="172" t="s">
        <v>346</v>
      </c>
      <c r="D252" s="173">
        <v>5122</v>
      </c>
    </row>
    <row r="253" spans="1:4" ht="17.25" customHeight="1">
      <c r="A253" s="170" t="s">
        <v>348</v>
      </c>
      <c r="B253" s="171">
        <f>19316-4009</f>
        <v>15307</v>
      </c>
      <c r="C253" s="172" t="s">
        <v>347</v>
      </c>
      <c r="D253" s="173">
        <f>SUM(D254)</f>
        <v>6444</v>
      </c>
    </row>
    <row r="254" spans="1:4" ht="17.25" customHeight="1">
      <c r="A254" s="170" t="s">
        <v>349</v>
      </c>
      <c r="B254" s="171">
        <f>B255</f>
        <v>19187</v>
      </c>
      <c r="C254" s="172" t="s">
        <v>348</v>
      </c>
      <c r="D254" s="173">
        <v>6444</v>
      </c>
    </row>
    <row r="255" spans="1:4" ht="17.25" customHeight="1">
      <c r="A255" s="170" t="s">
        <v>350</v>
      </c>
      <c r="B255" s="171">
        <v>19187</v>
      </c>
      <c r="C255" s="172" t="s">
        <v>349</v>
      </c>
      <c r="D255" s="173">
        <f>SUM(D256)</f>
        <v>17573</v>
      </c>
    </row>
    <row r="256" spans="1:4" ht="17.25" customHeight="1">
      <c r="A256" s="170" t="s">
        <v>351</v>
      </c>
      <c r="B256" s="171">
        <f>B257</f>
        <v>307</v>
      </c>
      <c r="C256" s="172" t="s">
        <v>350</v>
      </c>
      <c r="D256" s="173">
        <v>17573</v>
      </c>
    </row>
    <row r="257" spans="1:4" ht="17.25" customHeight="1">
      <c r="A257" s="170" t="s">
        <v>352</v>
      </c>
      <c r="B257" s="171">
        <v>307</v>
      </c>
      <c r="C257" s="172" t="s">
        <v>351</v>
      </c>
      <c r="D257" s="173">
        <f>SUM(D258)</f>
        <v>268</v>
      </c>
    </row>
    <row r="258" spans="1:4" ht="17.25" customHeight="1">
      <c r="A258" s="170" t="s">
        <v>353</v>
      </c>
      <c r="B258" s="171">
        <f>B259</f>
        <v>56</v>
      </c>
      <c r="C258" s="172" t="s">
        <v>352</v>
      </c>
      <c r="D258" s="173">
        <v>268</v>
      </c>
    </row>
    <row r="259" spans="1:4" ht="17.25" customHeight="1">
      <c r="A259" s="170" t="s">
        <v>354</v>
      </c>
      <c r="B259" s="171">
        <v>56</v>
      </c>
      <c r="C259" s="172" t="s">
        <v>355</v>
      </c>
      <c r="D259" s="173">
        <f>SUM(D260)</f>
        <v>12</v>
      </c>
    </row>
    <row r="260" spans="1:4" ht="17.25" customHeight="1">
      <c r="A260" s="170" t="s">
        <v>63</v>
      </c>
      <c r="B260" s="171">
        <f>B261+B264</f>
        <v>5040</v>
      </c>
      <c r="C260" s="172" t="s">
        <v>356</v>
      </c>
      <c r="D260" s="173">
        <v>12</v>
      </c>
    </row>
    <row r="261" spans="1:4" ht="17.25" customHeight="1">
      <c r="A261" s="170" t="s">
        <v>357</v>
      </c>
      <c r="B261" s="171">
        <f>SUM(B262:B263)</f>
        <v>2829</v>
      </c>
      <c r="C261" s="172" t="s">
        <v>353</v>
      </c>
      <c r="D261" s="173">
        <f>SUM(D262)</f>
        <v>550</v>
      </c>
    </row>
    <row r="262" spans="1:4" ht="17.25" customHeight="1">
      <c r="A262" s="170" t="s">
        <v>358</v>
      </c>
      <c r="B262" s="171">
        <v>423</v>
      </c>
      <c r="C262" s="172" t="s">
        <v>354</v>
      </c>
      <c r="D262" s="173">
        <v>550</v>
      </c>
    </row>
    <row r="263" spans="1:4" ht="17.25" customHeight="1">
      <c r="A263" s="170" t="s">
        <v>359</v>
      </c>
      <c r="B263" s="171">
        <v>2406</v>
      </c>
      <c r="C263" s="172" t="s">
        <v>63</v>
      </c>
      <c r="D263" s="173">
        <f>D264+D267</f>
        <v>7048</v>
      </c>
    </row>
    <row r="264" spans="1:4" ht="17.25" customHeight="1">
      <c r="A264" s="170" t="s">
        <v>360</v>
      </c>
      <c r="B264" s="171">
        <f>SUM(B265:B267)</f>
        <v>2211</v>
      </c>
      <c r="C264" s="172" t="s">
        <v>357</v>
      </c>
      <c r="D264" s="173">
        <f>SUM(D265:D266)</f>
        <v>6621</v>
      </c>
    </row>
    <row r="265" spans="1:4" ht="17.25" customHeight="1">
      <c r="A265" s="170" t="s">
        <v>361</v>
      </c>
      <c r="B265" s="171">
        <v>126</v>
      </c>
      <c r="C265" s="172" t="s">
        <v>358</v>
      </c>
      <c r="D265" s="173">
        <v>186</v>
      </c>
    </row>
    <row r="266" spans="1:4" ht="17.25" customHeight="1">
      <c r="A266" s="170" t="s">
        <v>362</v>
      </c>
      <c r="B266" s="171">
        <v>197</v>
      </c>
      <c r="C266" s="172" t="s">
        <v>359</v>
      </c>
      <c r="D266" s="173">
        <f>122+6313</f>
        <v>6435</v>
      </c>
    </row>
    <row r="267" spans="1:4" ht="17.25" customHeight="1">
      <c r="A267" s="170" t="s">
        <v>363</v>
      </c>
      <c r="B267" s="171">
        <v>1888</v>
      </c>
      <c r="C267" s="172" t="s">
        <v>360</v>
      </c>
      <c r="D267" s="173">
        <f>SUM(D268:D269)</f>
        <v>427</v>
      </c>
    </row>
    <row r="268" spans="1:4" ht="17.25" customHeight="1">
      <c r="A268" s="170" t="s">
        <v>64</v>
      </c>
      <c r="B268" s="171">
        <f>+B269+B271</f>
        <v>440</v>
      </c>
      <c r="C268" s="172" t="s">
        <v>361</v>
      </c>
      <c r="D268" s="173">
        <v>127</v>
      </c>
    </row>
    <row r="269" spans="1:4" ht="17.25" customHeight="1">
      <c r="A269" s="170" t="s">
        <v>364</v>
      </c>
      <c r="B269" s="171">
        <f>B270</f>
        <v>400</v>
      </c>
      <c r="C269" s="172" t="s">
        <v>363</v>
      </c>
      <c r="D269" s="173">
        <v>300</v>
      </c>
    </row>
    <row r="270" spans="1:4" ht="17.25" customHeight="1">
      <c r="A270" s="170" t="s">
        <v>365</v>
      </c>
      <c r="B270" s="171">
        <v>400</v>
      </c>
      <c r="C270" s="172" t="s">
        <v>64</v>
      </c>
      <c r="D270" s="173">
        <f>D271</f>
        <v>40</v>
      </c>
    </row>
    <row r="271" spans="1:4" ht="17.25" customHeight="1">
      <c r="A271" s="170" t="s">
        <v>366</v>
      </c>
      <c r="B271" s="171">
        <f>B272</f>
        <v>40</v>
      </c>
      <c r="C271" s="172" t="s">
        <v>366</v>
      </c>
      <c r="D271" s="173">
        <f>SUM(D272)</f>
        <v>40</v>
      </c>
    </row>
    <row r="272" spans="1:4" ht="17.25" customHeight="1">
      <c r="A272" s="170" t="s">
        <v>367</v>
      </c>
      <c r="B272" s="171">
        <v>40</v>
      </c>
      <c r="C272" s="172" t="s">
        <v>367</v>
      </c>
      <c r="D272" s="173">
        <v>40</v>
      </c>
    </row>
    <row r="273" spans="1:4" ht="17.25" customHeight="1">
      <c r="A273" s="170" t="s">
        <v>65</v>
      </c>
      <c r="B273" s="171">
        <f>B274</f>
        <v>218</v>
      </c>
      <c r="C273" s="172" t="s">
        <v>65</v>
      </c>
      <c r="D273" s="173">
        <f>D274</f>
        <v>201</v>
      </c>
    </row>
    <row r="274" spans="1:4" ht="17.25" customHeight="1">
      <c r="A274" s="170" t="s">
        <v>368</v>
      </c>
      <c r="B274" s="171">
        <f>+SUM(B275:B275)</f>
        <v>218</v>
      </c>
      <c r="C274" s="172" t="s">
        <v>368</v>
      </c>
      <c r="D274" s="173">
        <f>SUM(D275:D276)</f>
        <v>201</v>
      </c>
    </row>
    <row r="275" spans="1:4" ht="17.25" customHeight="1">
      <c r="A275" s="170" t="s">
        <v>369</v>
      </c>
      <c r="B275" s="171">
        <v>218</v>
      </c>
      <c r="C275" s="172" t="s">
        <v>369</v>
      </c>
      <c r="D275" s="173">
        <v>200</v>
      </c>
    </row>
    <row r="276" spans="1:4" ht="17.25" customHeight="1">
      <c r="A276" s="170" t="s">
        <v>66</v>
      </c>
      <c r="B276" s="171">
        <f>B277</f>
        <v>1080</v>
      </c>
      <c r="C276" s="172" t="s">
        <v>370</v>
      </c>
      <c r="D276" s="173">
        <v>1</v>
      </c>
    </row>
    <row r="277" spans="1:4" ht="17.25" customHeight="1">
      <c r="A277" s="170" t="s">
        <v>371</v>
      </c>
      <c r="B277" s="171">
        <v>1080</v>
      </c>
      <c r="C277" s="172" t="s">
        <v>66</v>
      </c>
      <c r="D277" s="173">
        <f>D278</f>
        <v>1080</v>
      </c>
    </row>
    <row r="278" spans="1:4" ht="17.25" customHeight="1">
      <c r="A278" s="170" t="s">
        <v>68</v>
      </c>
      <c r="B278" s="171">
        <f>B279</f>
        <v>7559</v>
      </c>
      <c r="C278" s="172" t="s">
        <v>371</v>
      </c>
      <c r="D278" s="173">
        <v>1080</v>
      </c>
    </row>
    <row r="279" spans="1:4" ht="17.25" customHeight="1">
      <c r="A279" s="170" t="s">
        <v>372</v>
      </c>
      <c r="B279" s="171">
        <f>SUM(B280:B283)</f>
        <v>7559</v>
      </c>
      <c r="C279" s="172" t="s">
        <v>68</v>
      </c>
      <c r="D279" s="173">
        <f>D280</f>
        <v>509</v>
      </c>
    </row>
    <row r="280" spans="1:4" ht="17.25" customHeight="1">
      <c r="A280" s="170" t="s">
        <v>373</v>
      </c>
      <c r="B280" s="171">
        <f>1828+439</f>
        <v>2267</v>
      </c>
      <c r="C280" s="172" t="s">
        <v>372</v>
      </c>
      <c r="D280" s="173">
        <f>SUM(D281:D282)</f>
        <v>509</v>
      </c>
    </row>
    <row r="281" spans="1:4" ht="17.25" customHeight="1">
      <c r="A281" s="170" t="s">
        <v>374</v>
      </c>
      <c r="B281" s="171">
        <f>400+2188</f>
        <v>2588</v>
      </c>
      <c r="C281" s="172" t="s">
        <v>374</v>
      </c>
      <c r="D281" s="173">
        <f>300+159</f>
        <v>459</v>
      </c>
    </row>
    <row r="282" spans="1:4" ht="17.25" customHeight="1">
      <c r="A282" s="170" t="s">
        <v>375</v>
      </c>
      <c r="B282" s="171">
        <f>898+1466</f>
        <v>2364</v>
      </c>
      <c r="C282" s="172" t="s">
        <v>376</v>
      </c>
      <c r="D282" s="173">
        <v>50</v>
      </c>
    </row>
    <row r="283" spans="1:4" ht="17.25" customHeight="1">
      <c r="A283" s="170" t="s">
        <v>376</v>
      </c>
      <c r="B283" s="171">
        <f>40+10+290</f>
        <v>340</v>
      </c>
      <c r="C283" s="172" t="s">
        <v>69</v>
      </c>
      <c r="D283" s="178">
        <f>D284</f>
        <v>423</v>
      </c>
    </row>
    <row r="284" spans="1:4" ht="17.25" customHeight="1">
      <c r="A284" s="170" t="s">
        <v>69</v>
      </c>
      <c r="B284" s="171">
        <f>B285+B287</f>
        <v>716</v>
      </c>
      <c r="C284" s="172" t="s">
        <v>377</v>
      </c>
      <c r="D284" s="178">
        <f>SUM(D285)</f>
        <v>423</v>
      </c>
    </row>
    <row r="285" spans="1:4" ht="17.25" customHeight="1">
      <c r="A285" s="170" t="s">
        <v>377</v>
      </c>
      <c r="B285" s="171">
        <f>B286</f>
        <v>423</v>
      </c>
      <c r="C285" s="172" t="s">
        <v>378</v>
      </c>
      <c r="D285" s="178">
        <v>423</v>
      </c>
    </row>
    <row r="286" spans="1:4" ht="17.25" customHeight="1">
      <c r="A286" s="170" t="s">
        <v>378</v>
      </c>
      <c r="B286" s="171">
        <v>423</v>
      </c>
      <c r="C286" s="172" t="s">
        <v>70</v>
      </c>
      <c r="D286" s="173">
        <f>D287+D290</f>
        <v>4526</v>
      </c>
    </row>
    <row r="287" spans="1:4" ht="17.25" customHeight="1">
      <c r="A287" s="176" t="s">
        <v>379</v>
      </c>
      <c r="B287" s="171">
        <f>+B288</f>
        <v>293</v>
      </c>
      <c r="C287" s="172" t="s">
        <v>380</v>
      </c>
      <c r="D287" s="173">
        <f>SUM(D288:D289)</f>
        <v>799</v>
      </c>
    </row>
    <row r="288" spans="1:4" ht="17.25" customHeight="1">
      <c r="A288" s="176" t="s">
        <v>381</v>
      </c>
      <c r="B288" s="171">
        <v>293</v>
      </c>
      <c r="C288" s="172" t="s">
        <v>382</v>
      </c>
      <c r="D288" s="173">
        <v>770</v>
      </c>
    </row>
    <row r="289" spans="1:4" ht="17.25" customHeight="1">
      <c r="A289" s="170" t="s">
        <v>70</v>
      </c>
      <c r="B289" s="171">
        <f>+B290+B292</f>
        <v>5579</v>
      </c>
      <c r="C289" s="172" t="s">
        <v>383</v>
      </c>
      <c r="D289" s="173">
        <v>29</v>
      </c>
    </row>
    <row r="290" spans="1:4" ht="17.25" customHeight="1">
      <c r="A290" s="170" t="s">
        <v>380</v>
      </c>
      <c r="B290" s="171">
        <f>+B291</f>
        <v>950</v>
      </c>
      <c r="C290" s="172" t="s">
        <v>384</v>
      </c>
      <c r="D290" s="173">
        <f>SUM(D291)</f>
        <v>3727</v>
      </c>
    </row>
    <row r="291" spans="1:4" ht="17.25" customHeight="1">
      <c r="A291" s="170" t="s">
        <v>382</v>
      </c>
      <c r="B291" s="171">
        <v>950</v>
      </c>
      <c r="C291" s="172" t="s">
        <v>385</v>
      </c>
      <c r="D291" s="173">
        <v>3727</v>
      </c>
    </row>
    <row r="292" spans="1:4" ht="17.25" customHeight="1">
      <c r="A292" s="170" t="s">
        <v>384</v>
      </c>
      <c r="B292" s="171">
        <f>+B293</f>
        <v>4629</v>
      </c>
      <c r="C292" s="172" t="s">
        <v>71</v>
      </c>
      <c r="D292" s="178">
        <v>8000</v>
      </c>
    </row>
    <row r="293" spans="1:4" ht="17.25" customHeight="1">
      <c r="A293" s="170" t="s">
        <v>385</v>
      </c>
      <c r="B293" s="171">
        <v>4629</v>
      </c>
      <c r="C293" s="172" t="s">
        <v>72</v>
      </c>
      <c r="D293" s="177">
        <f>D294+D296</f>
        <v>106441</v>
      </c>
    </row>
    <row r="294" spans="1:4" ht="17.25" customHeight="1">
      <c r="A294" s="170" t="s">
        <v>71</v>
      </c>
      <c r="B294" s="171">
        <v>8000</v>
      </c>
      <c r="C294" s="172" t="s">
        <v>386</v>
      </c>
      <c r="D294" s="177">
        <f>D295</f>
        <v>105767</v>
      </c>
    </row>
    <row r="295" spans="1:4" ht="17.25" customHeight="1">
      <c r="A295" s="170" t="s">
        <v>72</v>
      </c>
      <c r="B295" s="171">
        <f>B296</f>
        <v>3340</v>
      </c>
      <c r="C295" s="172" t="s">
        <v>387</v>
      </c>
      <c r="D295" s="177">
        <f>44267+61596-96</f>
        <v>105767</v>
      </c>
    </row>
    <row r="296" spans="1:4" ht="17.25" customHeight="1">
      <c r="A296" s="170" t="s">
        <v>388</v>
      </c>
      <c r="B296" s="171">
        <f>B297</f>
        <v>3340</v>
      </c>
      <c r="C296" s="172" t="s">
        <v>388</v>
      </c>
      <c r="D296" s="173">
        <v>674</v>
      </c>
    </row>
    <row r="297" spans="1:4" ht="17.25" customHeight="1">
      <c r="A297" s="170" t="s">
        <v>389</v>
      </c>
      <c r="B297" s="171">
        <v>3340</v>
      </c>
      <c r="C297" s="172" t="s">
        <v>389</v>
      </c>
      <c r="D297" s="173">
        <f>674</f>
        <v>674</v>
      </c>
    </row>
    <row r="298" spans="1:4" ht="17.25" customHeight="1">
      <c r="A298" s="170" t="s">
        <v>73</v>
      </c>
      <c r="B298" s="171">
        <f>B299</f>
        <v>4478</v>
      </c>
      <c r="C298" s="172" t="s">
        <v>73</v>
      </c>
      <c r="D298" s="173">
        <f>D299</f>
        <v>4699</v>
      </c>
    </row>
    <row r="299" spans="1:4" ht="17.25" customHeight="1">
      <c r="A299" s="170" t="s">
        <v>390</v>
      </c>
      <c r="B299" s="171">
        <f>B300</f>
        <v>4478</v>
      </c>
      <c r="C299" s="172" t="s">
        <v>390</v>
      </c>
      <c r="D299" s="173">
        <f>D300</f>
        <v>4699</v>
      </c>
    </row>
    <row r="300" spans="1:4" ht="17.25" customHeight="1">
      <c r="A300" s="170" t="s">
        <v>391</v>
      </c>
      <c r="B300" s="171">
        <v>4478</v>
      </c>
      <c r="C300" s="172" t="s">
        <v>391</v>
      </c>
      <c r="D300" s="173">
        <v>4699</v>
      </c>
    </row>
    <row r="301" spans="1:4" ht="17.25" customHeight="1">
      <c r="A301" s="170" t="s">
        <v>74</v>
      </c>
      <c r="B301" s="171">
        <f>B302</f>
        <v>7</v>
      </c>
      <c r="C301" s="179"/>
      <c r="D301" s="178"/>
    </row>
    <row r="302" spans="1:4" ht="17.25" customHeight="1">
      <c r="A302" s="170" t="s">
        <v>392</v>
      </c>
      <c r="B302" s="171">
        <v>7</v>
      </c>
      <c r="C302" s="179"/>
      <c r="D302" s="178"/>
    </row>
    <row r="303" spans="1:4" ht="17.25" customHeight="1"/>
    <row r="304" spans="1:4" ht="17.25" customHeight="1"/>
    <row r="305" ht="17.25" customHeight="1"/>
    <row r="306" ht="17.25" customHeight="1"/>
    <row r="307" ht="17.25" customHeight="1"/>
  </sheetData>
  <autoFilter ref="A4:E307"/>
  <phoneticPr fontId="40" type="noConversion"/>
  <printOptions horizontalCentered="1"/>
  <pageMargins left="0.75" right="0.75" top="0.63" bottom="0.53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0"/>
  <sheetViews>
    <sheetView showZeros="0" view="pageBreakPreview" zoomScaleNormal="100" workbookViewId="0">
      <pane xSplit="1" ySplit="5" topLeftCell="B26" activePane="bottomRight" state="frozen"/>
      <selection pane="topRight"/>
      <selection pane="bottomLeft"/>
      <selection pane="bottomRight" activeCell="A27" sqref="A27"/>
    </sheetView>
  </sheetViews>
  <sheetFormatPr defaultColWidth="9" defaultRowHeight="12.75" customHeight="1"/>
  <cols>
    <col min="1" max="1" width="39.25" style="135" customWidth="1"/>
    <col min="2" max="2" width="34.125" style="136" customWidth="1"/>
    <col min="3" max="16384" width="9" style="135"/>
  </cols>
  <sheetData>
    <row r="1" spans="1:4" ht="24" customHeight="1">
      <c r="A1" s="137" t="s">
        <v>549</v>
      </c>
      <c r="B1" s="138"/>
    </row>
    <row r="2" spans="1:4" ht="12.75" customHeight="1">
      <c r="A2" s="139"/>
      <c r="B2" s="140"/>
    </row>
    <row r="3" spans="1:4" ht="12.75" customHeight="1">
      <c r="A3" s="139"/>
      <c r="B3" s="141"/>
    </row>
    <row r="4" spans="1:4" ht="13.5" customHeight="1">
      <c r="A4" s="142" t="s">
        <v>548</v>
      </c>
      <c r="B4" s="143" t="s">
        <v>3</v>
      </c>
    </row>
    <row r="5" spans="1:4" ht="22.5" customHeight="1">
      <c r="A5" s="144" t="s">
        <v>47</v>
      </c>
      <c r="B5" s="145" t="s">
        <v>393</v>
      </c>
    </row>
    <row r="6" spans="1:4" ht="17.25" customHeight="1">
      <c r="A6" s="146" t="s">
        <v>80</v>
      </c>
      <c r="B6" s="147">
        <f>B7+B38</f>
        <v>739600</v>
      </c>
    </row>
    <row r="7" spans="1:4" ht="17.25" customHeight="1">
      <c r="A7" s="146" t="s">
        <v>394</v>
      </c>
      <c r="B7" s="147">
        <f>B8+B13+B23+B27+B30+B32+B36</f>
        <v>384635</v>
      </c>
      <c r="C7" s="148"/>
      <c r="D7" s="148"/>
    </row>
    <row r="8" spans="1:4" ht="17.25" customHeight="1">
      <c r="A8" s="149" t="s">
        <v>395</v>
      </c>
      <c r="B8" s="150">
        <f>SUM(B9:B12)</f>
        <v>113066</v>
      </c>
    </row>
    <row r="9" spans="1:4" ht="17.25" customHeight="1">
      <c r="A9" s="149" t="s">
        <v>396</v>
      </c>
      <c r="B9" s="150">
        <v>54965</v>
      </c>
    </row>
    <row r="10" spans="1:4" ht="17.25" customHeight="1">
      <c r="A10" s="149" t="s">
        <v>397</v>
      </c>
      <c r="B10" s="150">
        <v>18504</v>
      </c>
    </row>
    <row r="11" spans="1:4" ht="17.25" customHeight="1">
      <c r="A11" s="149" t="s">
        <v>398</v>
      </c>
      <c r="B11" s="150">
        <v>26931</v>
      </c>
    </row>
    <row r="12" spans="1:4" ht="17.25" customHeight="1">
      <c r="A12" s="149" t="s">
        <v>399</v>
      </c>
      <c r="B12" s="150">
        <v>12666</v>
      </c>
    </row>
    <row r="13" spans="1:4" ht="17.25" customHeight="1">
      <c r="A13" s="149" t="s">
        <v>400</v>
      </c>
      <c r="B13" s="150">
        <f>SUM(B14:B22)</f>
        <v>17689</v>
      </c>
    </row>
    <row r="14" spans="1:4" ht="17.25" customHeight="1">
      <c r="A14" s="149" t="s">
        <v>401</v>
      </c>
      <c r="B14" s="150">
        <v>11037</v>
      </c>
    </row>
    <row r="15" spans="1:4" ht="17.25" customHeight="1">
      <c r="A15" s="149" t="s">
        <v>402</v>
      </c>
      <c r="B15" s="150">
        <v>8</v>
      </c>
    </row>
    <row r="16" spans="1:4" ht="17.25" customHeight="1">
      <c r="A16" s="149" t="s">
        <v>403</v>
      </c>
      <c r="B16" s="150">
        <v>158</v>
      </c>
    </row>
    <row r="17" spans="1:2" ht="17.25" customHeight="1">
      <c r="A17" s="149" t="s">
        <v>404</v>
      </c>
      <c r="B17" s="150">
        <v>3286</v>
      </c>
    </row>
    <row r="18" spans="1:2" ht="17.25" customHeight="1">
      <c r="A18" s="151" t="s">
        <v>405</v>
      </c>
      <c r="B18" s="150">
        <v>1</v>
      </c>
    </row>
    <row r="19" spans="1:2" ht="17.25" customHeight="1">
      <c r="A19" s="151" t="s">
        <v>406</v>
      </c>
      <c r="B19" s="150">
        <v>2</v>
      </c>
    </row>
    <row r="20" spans="1:2" ht="17.25" customHeight="1">
      <c r="A20" s="151" t="s">
        <v>407</v>
      </c>
      <c r="B20" s="150">
        <v>85</v>
      </c>
    </row>
    <row r="21" spans="1:2" ht="17.25" customHeight="1">
      <c r="A21" s="149" t="s">
        <v>408</v>
      </c>
      <c r="B21" s="150">
        <v>504</v>
      </c>
    </row>
    <row r="22" spans="1:2" ht="17.25" customHeight="1">
      <c r="A22" s="149" t="s">
        <v>409</v>
      </c>
      <c r="B22" s="150">
        <v>2608</v>
      </c>
    </row>
    <row r="23" spans="1:2" ht="17.25" customHeight="1">
      <c r="A23" s="149" t="s">
        <v>410</v>
      </c>
      <c r="B23" s="150">
        <f>SUM(B24:B26)</f>
        <v>1072</v>
      </c>
    </row>
    <row r="24" spans="1:2" ht="17.25" customHeight="1">
      <c r="A24" s="152" t="s">
        <v>411</v>
      </c>
      <c r="B24" s="150">
        <v>600</v>
      </c>
    </row>
    <row r="25" spans="1:2" ht="17.25" customHeight="1">
      <c r="A25" s="149" t="s">
        <v>412</v>
      </c>
      <c r="B25" s="150">
        <v>150</v>
      </c>
    </row>
    <row r="26" spans="1:2" ht="17.25" customHeight="1">
      <c r="A26" s="149" t="s">
        <v>413</v>
      </c>
      <c r="B26" s="150">
        <v>322</v>
      </c>
    </row>
    <row r="27" spans="1:2" ht="17.25" customHeight="1">
      <c r="A27" s="149" t="s">
        <v>414</v>
      </c>
      <c r="B27" s="150">
        <f>SUM(B28:B29)</f>
        <v>200691</v>
      </c>
    </row>
    <row r="28" spans="1:2" ht="17.25" customHeight="1">
      <c r="A28" s="149" t="s">
        <v>415</v>
      </c>
      <c r="B28" s="150">
        <v>180786</v>
      </c>
    </row>
    <row r="29" spans="1:2" ht="17.25" customHeight="1">
      <c r="A29" s="149" t="s">
        <v>416</v>
      </c>
      <c r="B29" s="150">
        <v>19905</v>
      </c>
    </row>
    <row r="30" spans="1:2" ht="17.25" customHeight="1">
      <c r="A30" s="149" t="s">
        <v>417</v>
      </c>
      <c r="B30" s="150">
        <f>B31</f>
        <v>1234</v>
      </c>
    </row>
    <row r="31" spans="1:2" ht="17.25" customHeight="1">
      <c r="A31" s="149" t="s">
        <v>418</v>
      </c>
      <c r="B31" s="150">
        <v>1234</v>
      </c>
    </row>
    <row r="32" spans="1:2" ht="17.25" customHeight="1">
      <c r="A32" s="149" t="s">
        <v>419</v>
      </c>
      <c r="B32" s="150">
        <f>SUM(B33:B35)</f>
        <v>6616</v>
      </c>
    </row>
    <row r="33" spans="1:4" ht="17.25" customHeight="1">
      <c r="A33" s="149" t="s">
        <v>420</v>
      </c>
      <c r="B33" s="150">
        <v>85</v>
      </c>
    </row>
    <row r="34" spans="1:4" ht="17.25" customHeight="1">
      <c r="A34" s="149" t="s">
        <v>421</v>
      </c>
      <c r="B34" s="150">
        <v>5998</v>
      </c>
    </row>
    <row r="35" spans="1:4" ht="17.25" customHeight="1">
      <c r="A35" s="149" t="s">
        <v>422</v>
      </c>
      <c r="B35" s="150">
        <v>533</v>
      </c>
    </row>
    <row r="36" spans="1:4" ht="17.25" customHeight="1">
      <c r="A36" s="149" t="s">
        <v>423</v>
      </c>
      <c r="B36" s="150">
        <f>B37</f>
        <v>44267</v>
      </c>
    </row>
    <row r="37" spans="1:4" ht="17.25" customHeight="1">
      <c r="A37" s="149" t="s">
        <v>424</v>
      </c>
      <c r="B37" s="150">
        <v>44267</v>
      </c>
    </row>
    <row r="38" spans="1:4" ht="17.25" customHeight="1">
      <c r="A38" s="146" t="s">
        <v>425</v>
      </c>
      <c r="B38" s="147">
        <f>SUM(B39:B50)</f>
        <v>354965</v>
      </c>
      <c r="C38" s="148"/>
      <c r="D38" s="148"/>
    </row>
    <row r="39" spans="1:4" ht="17.25" customHeight="1">
      <c r="A39" s="149" t="s">
        <v>395</v>
      </c>
      <c r="B39" s="150">
        <v>6196</v>
      </c>
    </row>
    <row r="40" spans="1:4" ht="17.25" customHeight="1">
      <c r="A40" s="149" t="s">
        <v>400</v>
      </c>
      <c r="B40" s="150">
        <v>45326</v>
      </c>
    </row>
    <row r="41" spans="1:4" ht="17.25" customHeight="1">
      <c r="A41" s="149" t="s">
        <v>426</v>
      </c>
      <c r="B41" s="150">
        <v>2081</v>
      </c>
    </row>
    <row r="42" spans="1:4" ht="17.25" customHeight="1">
      <c r="A42" s="152" t="s">
        <v>427</v>
      </c>
      <c r="B42" s="150">
        <v>11</v>
      </c>
    </row>
    <row r="43" spans="1:4" ht="17.25" customHeight="1">
      <c r="A43" s="149" t="s">
        <v>414</v>
      </c>
      <c r="B43" s="150">
        <v>22856</v>
      </c>
    </row>
    <row r="44" spans="1:4" ht="17.25" customHeight="1">
      <c r="A44" s="149" t="s">
        <v>417</v>
      </c>
      <c r="B44" s="150">
        <v>4665</v>
      </c>
    </row>
    <row r="45" spans="1:4" ht="17.25" customHeight="1">
      <c r="A45" s="149" t="s">
        <v>428</v>
      </c>
      <c r="B45" s="150">
        <f>8062+6313</f>
        <v>14375</v>
      </c>
    </row>
    <row r="46" spans="1:4" ht="17.25" customHeight="1">
      <c r="A46" s="149" t="s">
        <v>429</v>
      </c>
      <c r="B46" s="153">
        <f>99350+96</f>
        <v>99446</v>
      </c>
    </row>
    <row r="47" spans="1:4" ht="17.25" customHeight="1">
      <c r="A47" s="149" t="s">
        <v>430</v>
      </c>
      <c r="B47" s="150">
        <v>83482</v>
      </c>
    </row>
    <row r="48" spans="1:4" ht="17.25" customHeight="1">
      <c r="A48" s="149" t="s">
        <v>431</v>
      </c>
      <c r="B48" s="150">
        <v>4699</v>
      </c>
    </row>
    <row r="49" spans="1:2" ht="17.25" customHeight="1">
      <c r="A49" s="149" t="s">
        <v>423</v>
      </c>
      <c r="B49" s="153">
        <f>69596-96</f>
        <v>69500</v>
      </c>
    </row>
    <row r="50" spans="1:2" ht="17.25" customHeight="1">
      <c r="A50" s="149" t="s">
        <v>388</v>
      </c>
      <c r="B50" s="150">
        <v>2328</v>
      </c>
    </row>
  </sheetData>
  <phoneticPr fontId="40" type="noConversion"/>
  <printOptions horizontalCentered="1"/>
  <pageMargins left="0.59055118110236204" right="0.59055118110236204" top="0.78740157480314998" bottom="0.35433070866141703" header="0.511811023622047" footer="0.511811023622047"/>
  <pageSetup paperSize="9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4" sqref="D4"/>
    </sheetView>
  </sheetViews>
  <sheetFormatPr defaultRowHeight="15"/>
  <cols>
    <col min="1" max="1" width="51.75" style="95" customWidth="1"/>
    <col min="2" max="2" width="12.625" style="284" customWidth="1"/>
    <col min="3" max="3" width="13" style="284" customWidth="1"/>
    <col min="4" max="5" width="15.375" style="284" customWidth="1"/>
    <col min="6" max="7" width="15.375" style="285" customWidth="1"/>
    <col min="8" max="256" width="9" style="95"/>
    <col min="257" max="257" width="51.75" style="95" customWidth="1"/>
    <col min="258" max="258" width="12.625" style="95" customWidth="1"/>
    <col min="259" max="259" width="13" style="95" customWidth="1"/>
    <col min="260" max="263" width="15.375" style="95" customWidth="1"/>
    <col min="264" max="512" width="9" style="95"/>
    <col min="513" max="513" width="51.75" style="95" customWidth="1"/>
    <col min="514" max="514" width="12.625" style="95" customWidth="1"/>
    <col min="515" max="515" width="13" style="95" customWidth="1"/>
    <col min="516" max="519" width="15.375" style="95" customWidth="1"/>
    <col min="520" max="768" width="9" style="95"/>
    <col min="769" max="769" width="51.75" style="95" customWidth="1"/>
    <col min="770" max="770" width="12.625" style="95" customWidth="1"/>
    <col min="771" max="771" width="13" style="95" customWidth="1"/>
    <col min="772" max="775" width="15.375" style="95" customWidth="1"/>
    <col min="776" max="1024" width="9" style="95"/>
    <col min="1025" max="1025" width="51.75" style="95" customWidth="1"/>
    <col min="1026" max="1026" width="12.625" style="95" customWidth="1"/>
    <col min="1027" max="1027" width="13" style="95" customWidth="1"/>
    <col min="1028" max="1031" width="15.375" style="95" customWidth="1"/>
    <col min="1032" max="1280" width="9" style="95"/>
    <col min="1281" max="1281" width="51.75" style="95" customWidth="1"/>
    <col min="1282" max="1282" width="12.625" style="95" customWidth="1"/>
    <col min="1283" max="1283" width="13" style="95" customWidth="1"/>
    <col min="1284" max="1287" width="15.375" style="95" customWidth="1"/>
    <col min="1288" max="1536" width="9" style="95"/>
    <col min="1537" max="1537" width="51.75" style="95" customWidth="1"/>
    <col min="1538" max="1538" width="12.625" style="95" customWidth="1"/>
    <col min="1539" max="1539" width="13" style="95" customWidth="1"/>
    <col min="1540" max="1543" width="15.375" style="95" customWidth="1"/>
    <col min="1544" max="1792" width="9" style="95"/>
    <col min="1793" max="1793" width="51.75" style="95" customWidth="1"/>
    <col min="1794" max="1794" width="12.625" style="95" customWidth="1"/>
    <col min="1795" max="1795" width="13" style="95" customWidth="1"/>
    <col min="1796" max="1799" width="15.375" style="95" customWidth="1"/>
    <col min="1800" max="2048" width="9" style="95"/>
    <col min="2049" max="2049" width="51.75" style="95" customWidth="1"/>
    <col min="2050" max="2050" width="12.625" style="95" customWidth="1"/>
    <col min="2051" max="2051" width="13" style="95" customWidth="1"/>
    <col min="2052" max="2055" width="15.375" style="95" customWidth="1"/>
    <col min="2056" max="2304" width="9" style="95"/>
    <col min="2305" max="2305" width="51.75" style="95" customWidth="1"/>
    <col min="2306" max="2306" width="12.625" style="95" customWidth="1"/>
    <col min="2307" max="2307" width="13" style="95" customWidth="1"/>
    <col min="2308" max="2311" width="15.375" style="95" customWidth="1"/>
    <col min="2312" max="2560" width="9" style="95"/>
    <col min="2561" max="2561" width="51.75" style="95" customWidth="1"/>
    <col min="2562" max="2562" width="12.625" style="95" customWidth="1"/>
    <col min="2563" max="2563" width="13" style="95" customWidth="1"/>
    <col min="2564" max="2567" width="15.375" style="95" customWidth="1"/>
    <col min="2568" max="2816" width="9" style="95"/>
    <col min="2817" max="2817" width="51.75" style="95" customWidth="1"/>
    <col min="2818" max="2818" width="12.625" style="95" customWidth="1"/>
    <col min="2819" max="2819" width="13" style="95" customWidth="1"/>
    <col min="2820" max="2823" width="15.375" style="95" customWidth="1"/>
    <col min="2824" max="3072" width="9" style="95"/>
    <col min="3073" max="3073" width="51.75" style="95" customWidth="1"/>
    <col min="3074" max="3074" width="12.625" style="95" customWidth="1"/>
    <col min="3075" max="3075" width="13" style="95" customWidth="1"/>
    <col min="3076" max="3079" width="15.375" style="95" customWidth="1"/>
    <col min="3080" max="3328" width="9" style="95"/>
    <col min="3329" max="3329" width="51.75" style="95" customWidth="1"/>
    <col min="3330" max="3330" width="12.625" style="95" customWidth="1"/>
    <col min="3331" max="3331" width="13" style="95" customWidth="1"/>
    <col min="3332" max="3335" width="15.375" style="95" customWidth="1"/>
    <col min="3336" max="3584" width="9" style="95"/>
    <col min="3585" max="3585" width="51.75" style="95" customWidth="1"/>
    <col min="3586" max="3586" width="12.625" style="95" customWidth="1"/>
    <col min="3587" max="3587" width="13" style="95" customWidth="1"/>
    <col min="3588" max="3591" width="15.375" style="95" customWidth="1"/>
    <col min="3592" max="3840" width="9" style="95"/>
    <col min="3841" max="3841" width="51.75" style="95" customWidth="1"/>
    <col min="3842" max="3842" width="12.625" style="95" customWidth="1"/>
    <col min="3843" max="3843" width="13" style="95" customWidth="1"/>
    <col min="3844" max="3847" width="15.375" style="95" customWidth="1"/>
    <col min="3848" max="4096" width="9" style="95"/>
    <col min="4097" max="4097" width="51.75" style="95" customWidth="1"/>
    <col min="4098" max="4098" width="12.625" style="95" customWidth="1"/>
    <col min="4099" max="4099" width="13" style="95" customWidth="1"/>
    <col min="4100" max="4103" width="15.375" style="95" customWidth="1"/>
    <col min="4104" max="4352" width="9" style="95"/>
    <col min="4353" max="4353" width="51.75" style="95" customWidth="1"/>
    <col min="4354" max="4354" width="12.625" style="95" customWidth="1"/>
    <col min="4355" max="4355" width="13" style="95" customWidth="1"/>
    <col min="4356" max="4359" width="15.375" style="95" customWidth="1"/>
    <col min="4360" max="4608" width="9" style="95"/>
    <col min="4609" max="4609" width="51.75" style="95" customWidth="1"/>
    <col min="4610" max="4610" width="12.625" style="95" customWidth="1"/>
    <col min="4611" max="4611" width="13" style="95" customWidth="1"/>
    <col min="4612" max="4615" width="15.375" style="95" customWidth="1"/>
    <col min="4616" max="4864" width="9" style="95"/>
    <col min="4865" max="4865" width="51.75" style="95" customWidth="1"/>
    <col min="4866" max="4866" width="12.625" style="95" customWidth="1"/>
    <col min="4867" max="4867" width="13" style="95" customWidth="1"/>
    <col min="4868" max="4871" width="15.375" style="95" customWidth="1"/>
    <col min="4872" max="5120" width="9" style="95"/>
    <col min="5121" max="5121" width="51.75" style="95" customWidth="1"/>
    <col min="5122" max="5122" width="12.625" style="95" customWidth="1"/>
    <col min="5123" max="5123" width="13" style="95" customWidth="1"/>
    <col min="5124" max="5127" width="15.375" style="95" customWidth="1"/>
    <col min="5128" max="5376" width="9" style="95"/>
    <col min="5377" max="5377" width="51.75" style="95" customWidth="1"/>
    <col min="5378" max="5378" width="12.625" style="95" customWidth="1"/>
    <col min="5379" max="5379" width="13" style="95" customWidth="1"/>
    <col min="5380" max="5383" width="15.375" style="95" customWidth="1"/>
    <col min="5384" max="5632" width="9" style="95"/>
    <col min="5633" max="5633" width="51.75" style="95" customWidth="1"/>
    <col min="5634" max="5634" width="12.625" style="95" customWidth="1"/>
    <col min="5635" max="5635" width="13" style="95" customWidth="1"/>
    <col min="5636" max="5639" width="15.375" style="95" customWidth="1"/>
    <col min="5640" max="5888" width="9" style="95"/>
    <col min="5889" max="5889" width="51.75" style="95" customWidth="1"/>
    <col min="5890" max="5890" width="12.625" style="95" customWidth="1"/>
    <col min="5891" max="5891" width="13" style="95" customWidth="1"/>
    <col min="5892" max="5895" width="15.375" style="95" customWidth="1"/>
    <col min="5896" max="6144" width="9" style="95"/>
    <col min="6145" max="6145" width="51.75" style="95" customWidth="1"/>
    <col min="6146" max="6146" width="12.625" style="95" customWidth="1"/>
    <col min="6147" max="6147" width="13" style="95" customWidth="1"/>
    <col min="6148" max="6151" width="15.375" style="95" customWidth="1"/>
    <col min="6152" max="6400" width="9" style="95"/>
    <col min="6401" max="6401" width="51.75" style="95" customWidth="1"/>
    <col min="6402" max="6402" width="12.625" style="95" customWidth="1"/>
    <col min="6403" max="6403" width="13" style="95" customWidth="1"/>
    <col min="6404" max="6407" width="15.375" style="95" customWidth="1"/>
    <col min="6408" max="6656" width="9" style="95"/>
    <col min="6657" max="6657" width="51.75" style="95" customWidth="1"/>
    <col min="6658" max="6658" width="12.625" style="95" customWidth="1"/>
    <col min="6659" max="6659" width="13" style="95" customWidth="1"/>
    <col min="6660" max="6663" width="15.375" style="95" customWidth="1"/>
    <col min="6664" max="6912" width="9" style="95"/>
    <col min="6913" max="6913" width="51.75" style="95" customWidth="1"/>
    <col min="6914" max="6914" width="12.625" style="95" customWidth="1"/>
    <col min="6915" max="6915" width="13" style="95" customWidth="1"/>
    <col min="6916" max="6919" width="15.375" style="95" customWidth="1"/>
    <col min="6920" max="7168" width="9" style="95"/>
    <col min="7169" max="7169" width="51.75" style="95" customWidth="1"/>
    <col min="7170" max="7170" width="12.625" style="95" customWidth="1"/>
    <col min="7171" max="7171" width="13" style="95" customWidth="1"/>
    <col min="7172" max="7175" width="15.375" style="95" customWidth="1"/>
    <col min="7176" max="7424" width="9" style="95"/>
    <col min="7425" max="7425" width="51.75" style="95" customWidth="1"/>
    <col min="7426" max="7426" width="12.625" style="95" customWidth="1"/>
    <col min="7427" max="7427" width="13" style="95" customWidth="1"/>
    <col min="7428" max="7431" width="15.375" style="95" customWidth="1"/>
    <col min="7432" max="7680" width="9" style="95"/>
    <col min="7681" max="7681" width="51.75" style="95" customWidth="1"/>
    <col min="7682" max="7682" width="12.625" style="95" customWidth="1"/>
    <col min="7683" max="7683" width="13" style="95" customWidth="1"/>
    <col min="7684" max="7687" width="15.375" style="95" customWidth="1"/>
    <col min="7688" max="7936" width="9" style="95"/>
    <col min="7937" max="7937" width="51.75" style="95" customWidth="1"/>
    <col min="7938" max="7938" width="12.625" style="95" customWidth="1"/>
    <col min="7939" max="7939" width="13" style="95" customWidth="1"/>
    <col min="7940" max="7943" width="15.375" style="95" customWidth="1"/>
    <col min="7944" max="8192" width="9" style="95"/>
    <col min="8193" max="8193" width="51.75" style="95" customWidth="1"/>
    <col min="8194" max="8194" width="12.625" style="95" customWidth="1"/>
    <col min="8195" max="8195" width="13" style="95" customWidth="1"/>
    <col min="8196" max="8199" width="15.375" style="95" customWidth="1"/>
    <col min="8200" max="8448" width="9" style="95"/>
    <col min="8449" max="8449" width="51.75" style="95" customWidth="1"/>
    <col min="8450" max="8450" width="12.625" style="95" customWidth="1"/>
    <col min="8451" max="8451" width="13" style="95" customWidth="1"/>
    <col min="8452" max="8455" width="15.375" style="95" customWidth="1"/>
    <col min="8456" max="8704" width="9" style="95"/>
    <col min="8705" max="8705" width="51.75" style="95" customWidth="1"/>
    <col min="8706" max="8706" width="12.625" style="95" customWidth="1"/>
    <col min="8707" max="8707" width="13" style="95" customWidth="1"/>
    <col min="8708" max="8711" width="15.375" style="95" customWidth="1"/>
    <col min="8712" max="8960" width="9" style="95"/>
    <col min="8961" max="8961" width="51.75" style="95" customWidth="1"/>
    <col min="8962" max="8962" width="12.625" style="95" customWidth="1"/>
    <col min="8963" max="8963" width="13" style="95" customWidth="1"/>
    <col min="8964" max="8967" width="15.375" style="95" customWidth="1"/>
    <col min="8968" max="9216" width="9" style="95"/>
    <col min="9217" max="9217" width="51.75" style="95" customWidth="1"/>
    <col min="9218" max="9218" width="12.625" style="95" customWidth="1"/>
    <col min="9219" max="9219" width="13" style="95" customWidth="1"/>
    <col min="9220" max="9223" width="15.375" style="95" customWidth="1"/>
    <col min="9224" max="9472" width="9" style="95"/>
    <col min="9473" max="9473" width="51.75" style="95" customWidth="1"/>
    <col min="9474" max="9474" width="12.625" style="95" customWidth="1"/>
    <col min="9475" max="9475" width="13" style="95" customWidth="1"/>
    <col min="9476" max="9479" width="15.375" style="95" customWidth="1"/>
    <col min="9480" max="9728" width="9" style="95"/>
    <col min="9729" max="9729" width="51.75" style="95" customWidth="1"/>
    <col min="9730" max="9730" width="12.625" style="95" customWidth="1"/>
    <col min="9731" max="9731" width="13" style="95" customWidth="1"/>
    <col min="9732" max="9735" width="15.375" style="95" customWidth="1"/>
    <col min="9736" max="9984" width="9" style="95"/>
    <col min="9985" max="9985" width="51.75" style="95" customWidth="1"/>
    <col min="9986" max="9986" width="12.625" style="95" customWidth="1"/>
    <col min="9987" max="9987" width="13" style="95" customWidth="1"/>
    <col min="9988" max="9991" width="15.375" style="95" customWidth="1"/>
    <col min="9992" max="10240" width="9" style="95"/>
    <col min="10241" max="10241" width="51.75" style="95" customWidth="1"/>
    <col min="10242" max="10242" width="12.625" style="95" customWidth="1"/>
    <col min="10243" max="10243" width="13" style="95" customWidth="1"/>
    <col min="10244" max="10247" width="15.375" style="95" customWidth="1"/>
    <col min="10248" max="10496" width="9" style="95"/>
    <col min="10497" max="10497" width="51.75" style="95" customWidth="1"/>
    <col min="10498" max="10498" width="12.625" style="95" customWidth="1"/>
    <col min="10499" max="10499" width="13" style="95" customWidth="1"/>
    <col min="10500" max="10503" width="15.375" style="95" customWidth="1"/>
    <col min="10504" max="10752" width="9" style="95"/>
    <col min="10753" max="10753" width="51.75" style="95" customWidth="1"/>
    <col min="10754" max="10754" width="12.625" style="95" customWidth="1"/>
    <col min="10755" max="10755" width="13" style="95" customWidth="1"/>
    <col min="10756" max="10759" width="15.375" style="95" customWidth="1"/>
    <col min="10760" max="11008" width="9" style="95"/>
    <col min="11009" max="11009" width="51.75" style="95" customWidth="1"/>
    <col min="11010" max="11010" width="12.625" style="95" customWidth="1"/>
    <col min="11011" max="11011" width="13" style="95" customWidth="1"/>
    <col min="11012" max="11015" width="15.375" style="95" customWidth="1"/>
    <col min="11016" max="11264" width="9" style="95"/>
    <col min="11265" max="11265" width="51.75" style="95" customWidth="1"/>
    <col min="11266" max="11266" width="12.625" style="95" customWidth="1"/>
    <col min="11267" max="11267" width="13" style="95" customWidth="1"/>
    <col min="11268" max="11271" width="15.375" style="95" customWidth="1"/>
    <col min="11272" max="11520" width="9" style="95"/>
    <col min="11521" max="11521" width="51.75" style="95" customWidth="1"/>
    <col min="11522" max="11522" width="12.625" style="95" customWidth="1"/>
    <col min="11523" max="11523" width="13" style="95" customWidth="1"/>
    <col min="11524" max="11527" width="15.375" style="95" customWidth="1"/>
    <col min="11528" max="11776" width="9" style="95"/>
    <col min="11777" max="11777" width="51.75" style="95" customWidth="1"/>
    <col min="11778" max="11778" width="12.625" style="95" customWidth="1"/>
    <col min="11779" max="11779" width="13" style="95" customWidth="1"/>
    <col min="11780" max="11783" width="15.375" style="95" customWidth="1"/>
    <col min="11784" max="12032" width="9" style="95"/>
    <col min="12033" max="12033" width="51.75" style="95" customWidth="1"/>
    <col min="12034" max="12034" width="12.625" style="95" customWidth="1"/>
    <col min="12035" max="12035" width="13" style="95" customWidth="1"/>
    <col min="12036" max="12039" width="15.375" style="95" customWidth="1"/>
    <col min="12040" max="12288" width="9" style="95"/>
    <col min="12289" max="12289" width="51.75" style="95" customWidth="1"/>
    <col min="12290" max="12290" width="12.625" style="95" customWidth="1"/>
    <col min="12291" max="12291" width="13" style="95" customWidth="1"/>
    <col min="12292" max="12295" width="15.375" style="95" customWidth="1"/>
    <col min="12296" max="12544" width="9" style="95"/>
    <col min="12545" max="12545" width="51.75" style="95" customWidth="1"/>
    <col min="12546" max="12546" width="12.625" style="95" customWidth="1"/>
    <col min="12547" max="12547" width="13" style="95" customWidth="1"/>
    <col min="12548" max="12551" width="15.375" style="95" customWidth="1"/>
    <col min="12552" max="12800" width="9" style="95"/>
    <col min="12801" max="12801" width="51.75" style="95" customWidth="1"/>
    <col min="12802" max="12802" width="12.625" style="95" customWidth="1"/>
    <col min="12803" max="12803" width="13" style="95" customWidth="1"/>
    <col min="12804" max="12807" width="15.375" style="95" customWidth="1"/>
    <col min="12808" max="13056" width="9" style="95"/>
    <col min="13057" max="13057" width="51.75" style="95" customWidth="1"/>
    <col min="13058" max="13058" width="12.625" style="95" customWidth="1"/>
    <col min="13059" max="13059" width="13" style="95" customWidth="1"/>
    <col min="13060" max="13063" width="15.375" style="95" customWidth="1"/>
    <col min="13064" max="13312" width="9" style="95"/>
    <col min="13313" max="13313" width="51.75" style="95" customWidth="1"/>
    <col min="13314" max="13314" width="12.625" style="95" customWidth="1"/>
    <col min="13315" max="13315" width="13" style="95" customWidth="1"/>
    <col min="13316" max="13319" width="15.375" style="95" customWidth="1"/>
    <col min="13320" max="13568" width="9" style="95"/>
    <col min="13569" max="13569" width="51.75" style="95" customWidth="1"/>
    <col min="13570" max="13570" width="12.625" style="95" customWidth="1"/>
    <col min="13571" max="13571" width="13" style="95" customWidth="1"/>
    <col min="13572" max="13575" width="15.375" style="95" customWidth="1"/>
    <col min="13576" max="13824" width="9" style="95"/>
    <col min="13825" max="13825" width="51.75" style="95" customWidth="1"/>
    <col min="13826" max="13826" width="12.625" style="95" customWidth="1"/>
    <col min="13827" max="13827" width="13" style="95" customWidth="1"/>
    <col min="13828" max="13831" width="15.375" style="95" customWidth="1"/>
    <col min="13832" max="14080" width="9" style="95"/>
    <col min="14081" max="14081" width="51.75" style="95" customWidth="1"/>
    <col min="14082" max="14082" width="12.625" style="95" customWidth="1"/>
    <col min="14083" max="14083" width="13" style="95" customWidth="1"/>
    <col min="14084" max="14087" width="15.375" style="95" customWidth="1"/>
    <col min="14088" max="14336" width="9" style="95"/>
    <col min="14337" max="14337" width="51.75" style="95" customWidth="1"/>
    <col min="14338" max="14338" width="12.625" style="95" customWidth="1"/>
    <col min="14339" max="14339" width="13" style="95" customWidth="1"/>
    <col min="14340" max="14343" width="15.375" style="95" customWidth="1"/>
    <col min="14344" max="14592" width="9" style="95"/>
    <col min="14593" max="14593" width="51.75" style="95" customWidth="1"/>
    <col min="14594" max="14594" width="12.625" style="95" customWidth="1"/>
    <col min="14595" max="14595" width="13" style="95" customWidth="1"/>
    <col min="14596" max="14599" width="15.375" style="95" customWidth="1"/>
    <col min="14600" max="14848" width="9" style="95"/>
    <col min="14849" max="14849" width="51.75" style="95" customWidth="1"/>
    <col min="14850" max="14850" width="12.625" style="95" customWidth="1"/>
    <col min="14851" max="14851" width="13" style="95" customWidth="1"/>
    <col min="14852" max="14855" width="15.375" style="95" customWidth="1"/>
    <col min="14856" max="15104" width="9" style="95"/>
    <col min="15105" max="15105" width="51.75" style="95" customWidth="1"/>
    <col min="15106" max="15106" width="12.625" style="95" customWidth="1"/>
    <col min="15107" max="15107" width="13" style="95" customWidth="1"/>
    <col min="15108" max="15111" width="15.375" style="95" customWidth="1"/>
    <col min="15112" max="15360" width="9" style="95"/>
    <col min="15361" max="15361" width="51.75" style="95" customWidth="1"/>
    <col min="15362" max="15362" width="12.625" style="95" customWidth="1"/>
    <col min="15363" max="15363" width="13" style="95" customWidth="1"/>
    <col min="15364" max="15367" width="15.375" style="95" customWidth="1"/>
    <col min="15368" max="15616" width="9" style="95"/>
    <col min="15617" max="15617" width="51.75" style="95" customWidth="1"/>
    <col min="15618" max="15618" width="12.625" style="95" customWidth="1"/>
    <col min="15619" max="15619" width="13" style="95" customWidth="1"/>
    <col min="15620" max="15623" width="15.375" style="95" customWidth="1"/>
    <col min="15624" max="15872" width="9" style="95"/>
    <col min="15873" max="15873" width="51.75" style="95" customWidth="1"/>
    <col min="15874" max="15874" width="12.625" style="95" customWidth="1"/>
    <col min="15875" max="15875" width="13" style="95" customWidth="1"/>
    <col min="15876" max="15879" width="15.375" style="95" customWidth="1"/>
    <col min="15880" max="16128" width="9" style="95"/>
    <col min="16129" max="16129" width="51.75" style="95" customWidth="1"/>
    <col min="16130" max="16130" width="12.625" style="95" customWidth="1"/>
    <col min="16131" max="16131" width="13" style="95" customWidth="1"/>
    <col min="16132" max="16135" width="15.375" style="95" customWidth="1"/>
    <col min="16136" max="16384" width="9" style="95"/>
  </cols>
  <sheetData>
    <row r="1" spans="1:7" s="276" customFormat="1" ht="27">
      <c r="A1" s="457" t="s">
        <v>567</v>
      </c>
      <c r="B1" s="457"/>
      <c r="C1" s="457"/>
      <c r="D1" s="457"/>
      <c r="E1" s="457"/>
      <c r="F1" s="457"/>
      <c r="G1" s="457"/>
    </row>
    <row r="2" spans="1:7" s="89" customFormat="1" ht="14.25">
      <c r="A2" s="286" t="s">
        <v>551</v>
      </c>
      <c r="B2" s="310"/>
      <c r="C2" s="310"/>
      <c r="D2" s="311"/>
      <c r="E2" s="311"/>
      <c r="F2" s="312"/>
      <c r="G2" s="313" t="s">
        <v>3</v>
      </c>
    </row>
    <row r="3" spans="1:7" s="89" customFormat="1" ht="14.25">
      <c r="A3" s="458" t="s">
        <v>4</v>
      </c>
      <c r="B3" s="459" t="s">
        <v>568</v>
      </c>
      <c r="C3" s="459"/>
      <c r="D3" s="459"/>
      <c r="E3" s="459"/>
      <c r="F3" s="460" t="s">
        <v>569</v>
      </c>
      <c r="G3" s="460"/>
    </row>
    <row r="4" spans="1:7" s="91" customFormat="1" ht="28.5">
      <c r="A4" s="458"/>
      <c r="B4" s="277" t="s">
        <v>7</v>
      </c>
      <c r="C4" s="277" t="s">
        <v>8</v>
      </c>
      <c r="D4" s="277" t="s">
        <v>552</v>
      </c>
      <c r="E4" s="277" t="s">
        <v>10</v>
      </c>
      <c r="F4" s="277" t="s">
        <v>7</v>
      </c>
      <c r="G4" s="278" t="s">
        <v>553</v>
      </c>
    </row>
    <row r="5" spans="1:7">
      <c r="A5" s="279" t="s">
        <v>554</v>
      </c>
      <c r="B5" s="280"/>
      <c r="C5" s="281"/>
      <c r="D5" s="314"/>
      <c r="E5" s="314"/>
      <c r="F5" s="282"/>
      <c r="G5" s="282"/>
    </row>
    <row r="6" spans="1:7">
      <c r="A6" s="279" t="s">
        <v>555</v>
      </c>
      <c r="B6" s="280"/>
      <c r="C6" s="281"/>
      <c r="D6" s="314"/>
      <c r="E6" s="314"/>
      <c r="F6" s="282"/>
      <c r="G6" s="282"/>
    </row>
    <row r="7" spans="1:7">
      <c r="A7" s="315" t="s">
        <v>556</v>
      </c>
      <c r="B7" s="280"/>
      <c r="C7" s="281"/>
      <c r="D7" s="314"/>
      <c r="E7" s="314"/>
      <c r="F7" s="316"/>
      <c r="G7" s="316"/>
    </row>
    <row r="8" spans="1:7" s="283" customFormat="1" ht="14.25">
      <c r="A8" s="317" t="s">
        <v>557</v>
      </c>
      <c r="B8" s="280"/>
      <c r="C8" s="281"/>
      <c r="D8" s="314"/>
      <c r="E8" s="314"/>
      <c r="F8" s="318"/>
      <c r="G8" s="318"/>
    </row>
    <row r="9" spans="1:7" s="283" customFormat="1" ht="14.25">
      <c r="A9" s="317" t="s">
        <v>558</v>
      </c>
      <c r="B9" s="280"/>
      <c r="C9" s="281"/>
      <c r="D9" s="314"/>
      <c r="E9" s="314"/>
      <c r="F9" s="318"/>
      <c r="G9" s="318"/>
    </row>
    <row r="10" spans="1:7" s="283" customFormat="1" ht="14.25">
      <c r="A10" s="317" t="s">
        <v>559</v>
      </c>
      <c r="B10" s="280"/>
      <c r="C10" s="281"/>
      <c r="D10" s="314"/>
      <c r="E10" s="314"/>
      <c r="F10" s="318"/>
      <c r="G10" s="318"/>
    </row>
    <row r="11" spans="1:7" s="283" customFormat="1" ht="14.25">
      <c r="A11" s="315" t="s">
        <v>560</v>
      </c>
      <c r="B11" s="280"/>
      <c r="C11" s="281"/>
      <c r="D11" s="314"/>
      <c r="E11" s="314"/>
      <c r="F11" s="318"/>
      <c r="G11" s="318"/>
    </row>
    <row r="12" spans="1:7">
      <c r="A12" s="317" t="s">
        <v>561</v>
      </c>
      <c r="B12" s="280"/>
      <c r="C12" s="281"/>
      <c r="D12" s="314"/>
      <c r="E12" s="314"/>
      <c r="F12" s="318"/>
      <c r="G12" s="318"/>
    </row>
    <row r="13" spans="1:7" s="283" customFormat="1" ht="14.25">
      <c r="A13" s="317" t="s">
        <v>562</v>
      </c>
      <c r="B13" s="280"/>
      <c r="C13" s="281"/>
      <c r="D13" s="314"/>
      <c r="E13" s="314"/>
      <c r="F13" s="318"/>
      <c r="G13" s="318"/>
    </row>
    <row r="14" spans="1:7" s="283" customFormat="1" ht="14.25">
      <c r="A14" s="317" t="s">
        <v>563</v>
      </c>
      <c r="B14" s="280"/>
      <c r="C14" s="281"/>
      <c r="D14" s="314"/>
      <c r="E14" s="314"/>
      <c r="F14" s="318"/>
      <c r="G14" s="318"/>
    </row>
    <row r="15" spans="1:7" s="283" customFormat="1" ht="14.25">
      <c r="A15" s="317" t="s">
        <v>559</v>
      </c>
      <c r="B15" s="280"/>
      <c r="C15" s="281"/>
      <c r="D15" s="314"/>
      <c r="E15" s="314"/>
      <c r="F15" s="318"/>
      <c r="G15" s="318"/>
    </row>
    <row r="16" spans="1:7" s="283" customFormat="1" ht="14.25">
      <c r="A16" s="279" t="s">
        <v>564</v>
      </c>
      <c r="B16" s="280"/>
      <c r="C16" s="281"/>
      <c r="D16" s="314"/>
      <c r="E16" s="314"/>
      <c r="F16" s="318"/>
      <c r="G16" s="318"/>
    </row>
    <row r="17" spans="1:7" s="283" customFormat="1" ht="14.25">
      <c r="A17" s="315" t="s">
        <v>565</v>
      </c>
      <c r="B17" s="280"/>
      <c r="C17" s="281"/>
      <c r="D17" s="314"/>
      <c r="E17" s="314"/>
      <c r="F17" s="318"/>
      <c r="G17" s="318"/>
    </row>
    <row r="18" spans="1:7">
      <c r="A18" s="317" t="s">
        <v>559</v>
      </c>
      <c r="B18" s="280"/>
      <c r="C18" s="281"/>
      <c r="D18" s="314"/>
      <c r="E18" s="314"/>
      <c r="F18" s="318"/>
      <c r="G18" s="318"/>
    </row>
    <row r="21" spans="1:7">
      <c r="A21" s="461" t="s">
        <v>566</v>
      </c>
      <c r="B21" s="461"/>
      <c r="C21" s="461"/>
      <c r="D21" s="461"/>
      <c r="E21" s="461"/>
      <c r="F21" s="461"/>
      <c r="G21" s="461"/>
    </row>
  </sheetData>
  <mergeCells count="5">
    <mergeCell ref="A1:G1"/>
    <mergeCell ref="A3:A4"/>
    <mergeCell ref="B3:E3"/>
    <mergeCell ref="F3:G3"/>
    <mergeCell ref="A21:G21"/>
  </mergeCells>
  <phoneticPr fontId="4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D1"/>
    </sheetView>
  </sheetViews>
  <sheetFormatPr defaultColWidth="25.625" defaultRowHeight="25.5"/>
  <cols>
    <col min="1" max="1" width="38.875" style="290" customWidth="1"/>
    <col min="2" max="2" width="25.625" style="291" customWidth="1"/>
    <col min="3" max="3" width="25.625" style="292" customWidth="1"/>
    <col min="4" max="4" width="20.5" style="290" customWidth="1"/>
    <col min="5" max="256" width="25.625" style="288"/>
    <col min="257" max="257" width="38.875" style="288" customWidth="1"/>
    <col min="258" max="259" width="25.625" style="288" customWidth="1"/>
    <col min="260" max="260" width="20.5" style="288" customWidth="1"/>
    <col min="261" max="512" width="25.625" style="288"/>
    <col min="513" max="513" width="38.875" style="288" customWidth="1"/>
    <col min="514" max="515" width="25.625" style="288" customWidth="1"/>
    <col min="516" max="516" width="20.5" style="288" customWidth="1"/>
    <col min="517" max="768" width="25.625" style="288"/>
    <col min="769" max="769" width="38.875" style="288" customWidth="1"/>
    <col min="770" max="771" width="25.625" style="288" customWidth="1"/>
    <col min="772" max="772" width="20.5" style="288" customWidth="1"/>
    <col min="773" max="1024" width="25.625" style="288"/>
    <col min="1025" max="1025" width="38.875" style="288" customWidth="1"/>
    <col min="1026" max="1027" width="25.625" style="288" customWidth="1"/>
    <col min="1028" max="1028" width="20.5" style="288" customWidth="1"/>
    <col min="1029" max="1280" width="25.625" style="288"/>
    <col min="1281" max="1281" width="38.875" style="288" customWidth="1"/>
    <col min="1282" max="1283" width="25.625" style="288" customWidth="1"/>
    <col min="1284" max="1284" width="20.5" style="288" customWidth="1"/>
    <col min="1285" max="1536" width="25.625" style="288"/>
    <col min="1537" max="1537" width="38.875" style="288" customWidth="1"/>
    <col min="1538" max="1539" width="25.625" style="288" customWidth="1"/>
    <col min="1540" max="1540" width="20.5" style="288" customWidth="1"/>
    <col min="1541" max="1792" width="25.625" style="288"/>
    <col min="1793" max="1793" width="38.875" style="288" customWidth="1"/>
    <col min="1794" max="1795" width="25.625" style="288" customWidth="1"/>
    <col min="1796" max="1796" width="20.5" style="288" customWidth="1"/>
    <col min="1797" max="2048" width="25.625" style="288"/>
    <col min="2049" max="2049" width="38.875" style="288" customWidth="1"/>
    <col min="2050" max="2051" width="25.625" style="288" customWidth="1"/>
    <col min="2052" max="2052" width="20.5" style="288" customWidth="1"/>
    <col min="2053" max="2304" width="25.625" style="288"/>
    <col min="2305" max="2305" width="38.875" style="288" customWidth="1"/>
    <col min="2306" max="2307" width="25.625" style="288" customWidth="1"/>
    <col min="2308" max="2308" width="20.5" style="288" customWidth="1"/>
    <col min="2309" max="2560" width="25.625" style="288"/>
    <col min="2561" max="2561" width="38.875" style="288" customWidth="1"/>
    <col min="2562" max="2563" width="25.625" style="288" customWidth="1"/>
    <col min="2564" max="2564" width="20.5" style="288" customWidth="1"/>
    <col min="2565" max="2816" width="25.625" style="288"/>
    <col min="2817" max="2817" width="38.875" style="288" customWidth="1"/>
    <col min="2818" max="2819" width="25.625" style="288" customWidth="1"/>
    <col min="2820" max="2820" width="20.5" style="288" customWidth="1"/>
    <col min="2821" max="3072" width="25.625" style="288"/>
    <col min="3073" max="3073" width="38.875" style="288" customWidth="1"/>
    <col min="3074" max="3075" width="25.625" style="288" customWidth="1"/>
    <col min="3076" max="3076" width="20.5" style="288" customWidth="1"/>
    <col min="3077" max="3328" width="25.625" style="288"/>
    <col min="3329" max="3329" width="38.875" style="288" customWidth="1"/>
    <col min="3330" max="3331" width="25.625" style="288" customWidth="1"/>
    <col min="3332" max="3332" width="20.5" style="288" customWidth="1"/>
    <col min="3333" max="3584" width="25.625" style="288"/>
    <col min="3585" max="3585" width="38.875" style="288" customWidth="1"/>
    <col min="3586" max="3587" width="25.625" style="288" customWidth="1"/>
    <col min="3588" max="3588" width="20.5" style="288" customWidth="1"/>
    <col min="3589" max="3840" width="25.625" style="288"/>
    <col min="3841" max="3841" width="38.875" style="288" customWidth="1"/>
    <col min="3842" max="3843" width="25.625" style="288" customWidth="1"/>
    <col min="3844" max="3844" width="20.5" style="288" customWidth="1"/>
    <col min="3845" max="4096" width="25.625" style="288"/>
    <col min="4097" max="4097" width="38.875" style="288" customWidth="1"/>
    <col min="4098" max="4099" width="25.625" style="288" customWidth="1"/>
    <col min="4100" max="4100" width="20.5" style="288" customWidth="1"/>
    <col min="4101" max="4352" width="25.625" style="288"/>
    <col min="4353" max="4353" width="38.875" style="288" customWidth="1"/>
    <col min="4354" max="4355" width="25.625" style="288" customWidth="1"/>
    <col min="4356" max="4356" width="20.5" style="288" customWidth="1"/>
    <col min="4357" max="4608" width="25.625" style="288"/>
    <col min="4609" max="4609" width="38.875" style="288" customWidth="1"/>
    <col min="4610" max="4611" width="25.625" style="288" customWidth="1"/>
    <col min="4612" max="4612" width="20.5" style="288" customWidth="1"/>
    <col min="4613" max="4864" width="25.625" style="288"/>
    <col min="4865" max="4865" width="38.875" style="288" customWidth="1"/>
    <col min="4866" max="4867" width="25.625" style="288" customWidth="1"/>
    <col min="4868" max="4868" width="20.5" style="288" customWidth="1"/>
    <col min="4869" max="5120" width="25.625" style="288"/>
    <col min="5121" max="5121" width="38.875" style="288" customWidth="1"/>
    <col min="5122" max="5123" width="25.625" style="288" customWidth="1"/>
    <col min="5124" max="5124" width="20.5" style="288" customWidth="1"/>
    <col min="5125" max="5376" width="25.625" style="288"/>
    <col min="5377" max="5377" width="38.875" style="288" customWidth="1"/>
    <col min="5378" max="5379" width="25.625" style="288" customWidth="1"/>
    <col min="5380" max="5380" width="20.5" style="288" customWidth="1"/>
    <col min="5381" max="5632" width="25.625" style="288"/>
    <col min="5633" max="5633" width="38.875" style="288" customWidth="1"/>
    <col min="5634" max="5635" width="25.625" style="288" customWidth="1"/>
    <col min="5636" max="5636" width="20.5" style="288" customWidth="1"/>
    <col min="5637" max="5888" width="25.625" style="288"/>
    <col min="5889" max="5889" width="38.875" style="288" customWidth="1"/>
    <col min="5890" max="5891" width="25.625" style="288" customWidth="1"/>
    <col min="5892" max="5892" width="20.5" style="288" customWidth="1"/>
    <col min="5893" max="6144" width="25.625" style="288"/>
    <col min="6145" max="6145" width="38.875" style="288" customWidth="1"/>
    <col min="6146" max="6147" width="25.625" style="288" customWidth="1"/>
    <col min="6148" max="6148" width="20.5" style="288" customWidth="1"/>
    <col min="6149" max="6400" width="25.625" style="288"/>
    <col min="6401" max="6401" width="38.875" style="288" customWidth="1"/>
    <col min="6402" max="6403" width="25.625" style="288" customWidth="1"/>
    <col min="6404" max="6404" width="20.5" style="288" customWidth="1"/>
    <col min="6405" max="6656" width="25.625" style="288"/>
    <col min="6657" max="6657" width="38.875" style="288" customWidth="1"/>
    <col min="6658" max="6659" width="25.625" style="288" customWidth="1"/>
    <col min="6660" max="6660" width="20.5" style="288" customWidth="1"/>
    <col min="6661" max="6912" width="25.625" style="288"/>
    <col min="6913" max="6913" width="38.875" style="288" customWidth="1"/>
    <col min="6914" max="6915" width="25.625" style="288" customWidth="1"/>
    <col min="6916" max="6916" width="20.5" style="288" customWidth="1"/>
    <col min="6917" max="7168" width="25.625" style="288"/>
    <col min="7169" max="7169" width="38.875" style="288" customWidth="1"/>
    <col min="7170" max="7171" width="25.625" style="288" customWidth="1"/>
    <col min="7172" max="7172" width="20.5" style="288" customWidth="1"/>
    <col min="7173" max="7424" width="25.625" style="288"/>
    <col min="7425" max="7425" width="38.875" style="288" customWidth="1"/>
    <col min="7426" max="7427" width="25.625" style="288" customWidth="1"/>
    <col min="7428" max="7428" width="20.5" style="288" customWidth="1"/>
    <col min="7429" max="7680" width="25.625" style="288"/>
    <col min="7681" max="7681" width="38.875" style="288" customWidth="1"/>
    <col min="7682" max="7683" width="25.625" style="288" customWidth="1"/>
    <col min="7684" max="7684" width="20.5" style="288" customWidth="1"/>
    <col min="7685" max="7936" width="25.625" style="288"/>
    <col min="7937" max="7937" width="38.875" style="288" customWidth="1"/>
    <col min="7938" max="7939" width="25.625" style="288" customWidth="1"/>
    <col min="7940" max="7940" width="20.5" style="288" customWidth="1"/>
    <col min="7941" max="8192" width="25.625" style="288"/>
    <col min="8193" max="8193" width="38.875" style="288" customWidth="1"/>
    <col min="8194" max="8195" width="25.625" style="288" customWidth="1"/>
    <col min="8196" max="8196" width="20.5" style="288" customWidth="1"/>
    <col min="8197" max="8448" width="25.625" style="288"/>
    <col min="8449" max="8449" width="38.875" style="288" customWidth="1"/>
    <col min="8450" max="8451" width="25.625" style="288" customWidth="1"/>
    <col min="8452" max="8452" width="20.5" style="288" customWidth="1"/>
    <col min="8453" max="8704" width="25.625" style="288"/>
    <col min="8705" max="8705" width="38.875" style="288" customWidth="1"/>
    <col min="8706" max="8707" width="25.625" style="288" customWidth="1"/>
    <col min="8708" max="8708" width="20.5" style="288" customWidth="1"/>
    <col min="8709" max="8960" width="25.625" style="288"/>
    <col min="8961" max="8961" width="38.875" style="288" customWidth="1"/>
    <col min="8962" max="8963" width="25.625" style="288" customWidth="1"/>
    <col min="8964" max="8964" width="20.5" style="288" customWidth="1"/>
    <col min="8965" max="9216" width="25.625" style="288"/>
    <col min="9217" max="9217" width="38.875" style="288" customWidth="1"/>
    <col min="9218" max="9219" width="25.625" style="288" customWidth="1"/>
    <col min="9220" max="9220" width="20.5" style="288" customWidth="1"/>
    <col min="9221" max="9472" width="25.625" style="288"/>
    <col min="9473" max="9473" width="38.875" style="288" customWidth="1"/>
    <col min="9474" max="9475" width="25.625" style="288" customWidth="1"/>
    <col min="9476" max="9476" width="20.5" style="288" customWidth="1"/>
    <col min="9477" max="9728" width="25.625" style="288"/>
    <col min="9729" max="9729" width="38.875" style="288" customWidth="1"/>
    <col min="9730" max="9731" width="25.625" style="288" customWidth="1"/>
    <col min="9732" max="9732" width="20.5" style="288" customWidth="1"/>
    <col min="9733" max="9984" width="25.625" style="288"/>
    <col min="9985" max="9985" width="38.875" style="288" customWidth="1"/>
    <col min="9986" max="9987" width="25.625" style="288" customWidth="1"/>
    <col min="9988" max="9988" width="20.5" style="288" customWidth="1"/>
    <col min="9989" max="10240" width="25.625" style="288"/>
    <col min="10241" max="10241" width="38.875" style="288" customWidth="1"/>
    <col min="10242" max="10243" width="25.625" style="288" customWidth="1"/>
    <col min="10244" max="10244" width="20.5" style="288" customWidth="1"/>
    <col min="10245" max="10496" width="25.625" style="288"/>
    <col min="10497" max="10497" width="38.875" style="288" customWidth="1"/>
    <col min="10498" max="10499" width="25.625" style="288" customWidth="1"/>
    <col min="10500" max="10500" width="20.5" style="288" customWidth="1"/>
    <col min="10501" max="10752" width="25.625" style="288"/>
    <col min="10753" max="10753" width="38.875" style="288" customWidth="1"/>
    <col min="10754" max="10755" width="25.625" style="288" customWidth="1"/>
    <col min="10756" max="10756" width="20.5" style="288" customWidth="1"/>
    <col min="10757" max="11008" width="25.625" style="288"/>
    <col min="11009" max="11009" width="38.875" style="288" customWidth="1"/>
    <col min="11010" max="11011" width="25.625" style="288" customWidth="1"/>
    <col min="11012" max="11012" width="20.5" style="288" customWidth="1"/>
    <col min="11013" max="11264" width="25.625" style="288"/>
    <col min="11265" max="11265" width="38.875" style="288" customWidth="1"/>
    <col min="11266" max="11267" width="25.625" style="288" customWidth="1"/>
    <col min="11268" max="11268" width="20.5" style="288" customWidth="1"/>
    <col min="11269" max="11520" width="25.625" style="288"/>
    <col min="11521" max="11521" width="38.875" style="288" customWidth="1"/>
    <col min="11522" max="11523" width="25.625" style="288" customWidth="1"/>
    <col min="11524" max="11524" width="20.5" style="288" customWidth="1"/>
    <col min="11525" max="11776" width="25.625" style="288"/>
    <col min="11777" max="11777" width="38.875" style="288" customWidth="1"/>
    <col min="11778" max="11779" width="25.625" style="288" customWidth="1"/>
    <col min="11780" max="11780" width="20.5" style="288" customWidth="1"/>
    <col min="11781" max="12032" width="25.625" style="288"/>
    <col min="12033" max="12033" width="38.875" style="288" customWidth="1"/>
    <col min="12034" max="12035" width="25.625" style="288" customWidth="1"/>
    <col min="12036" max="12036" width="20.5" style="288" customWidth="1"/>
    <col min="12037" max="12288" width="25.625" style="288"/>
    <col min="12289" max="12289" width="38.875" style="288" customWidth="1"/>
    <col min="12290" max="12291" width="25.625" style="288" customWidth="1"/>
    <col min="12292" max="12292" width="20.5" style="288" customWidth="1"/>
    <col min="12293" max="12544" width="25.625" style="288"/>
    <col min="12545" max="12545" width="38.875" style="288" customWidth="1"/>
    <col min="12546" max="12547" width="25.625" style="288" customWidth="1"/>
    <col min="12548" max="12548" width="20.5" style="288" customWidth="1"/>
    <col min="12549" max="12800" width="25.625" style="288"/>
    <col min="12801" max="12801" width="38.875" style="288" customWidth="1"/>
    <col min="12802" max="12803" width="25.625" style="288" customWidth="1"/>
    <col min="12804" max="12804" width="20.5" style="288" customWidth="1"/>
    <col min="12805" max="13056" width="25.625" style="288"/>
    <col min="13057" max="13057" width="38.875" style="288" customWidth="1"/>
    <col min="13058" max="13059" width="25.625" style="288" customWidth="1"/>
    <col min="13060" max="13060" width="20.5" style="288" customWidth="1"/>
    <col min="13061" max="13312" width="25.625" style="288"/>
    <col min="13313" max="13313" width="38.875" style="288" customWidth="1"/>
    <col min="13314" max="13315" width="25.625" style="288" customWidth="1"/>
    <col min="13316" max="13316" width="20.5" style="288" customWidth="1"/>
    <col min="13317" max="13568" width="25.625" style="288"/>
    <col min="13569" max="13569" width="38.875" style="288" customWidth="1"/>
    <col min="13570" max="13571" width="25.625" style="288" customWidth="1"/>
    <col min="13572" max="13572" width="20.5" style="288" customWidth="1"/>
    <col min="13573" max="13824" width="25.625" style="288"/>
    <col min="13825" max="13825" width="38.875" style="288" customWidth="1"/>
    <col min="13826" max="13827" width="25.625" style="288" customWidth="1"/>
    <col min="13828" max="13828" width="20.5" style="288" customWidth="1"/>
    <col min="13829" max="14080" width="25.625" style="288"/>
    <col min="14081" max="14081" width="38.875" style="288" customWidth="1"/>
    <col min="14082" max="14083" width="25.625" style="288" customWidth="1"/>
    <col min="14084" max="14084" width="20.5" style="288" customWidth="1"/>
    <col min="14085" max="14336" width="25.625" style="288"/>
    <col min="14337" max="14337" width="38.875" style="288" customWidth="1"/>
    <col min="14338" max="14339" width="25.625" style="288" customWidth="1"/>
    <col min="14340" max="14340" width="20.5" style="288" customWidth="1"/>
    <col min="14341" max="14592" width="25.625" style="288"/>
    <col min="14593" max="14593" width="38.875" style="288" customWidth="1"/>
    <col min="14594" max="14595" width="25.625" style="288" customWidth="1"/>
    <col min="14596" max="14596" width="20.5" style="288" customWidth="1"/>
    <col min="14597" max="14848" width="25.625" style="288"/>
    <col min="14849" max="14849" width="38.875" style="288" customWidth="1"/>
    <col min="14850" max="14851" width="25.625" style="288" customWidth="1"/>
    <col min="14852" max="14852" width="20.5" style="288" customWidth="1"/>
    <col min="14853" max="15104" width="25.625" style="288"/>
    <col min="15105" max="15105" width="38.875" style="288" customWidth="1"/>
    <col min="15106" max="15107" width="25.625" style="288" customWidth="1"/>
    <col min="15108" max="15108" width="20.5" style="288" customWidth="1"/>
    <col min="15109" max="15360" width="25.625" style="288"/>
    <col min="15361" max="15361" width="38.875" style="288" customWidth="1"/>
    <col min="15362" max="15363" width="25.625" style="288" customWidth="1"/>
    <col min="15364" max="15364" width="20.5" style="288" customWidth="1"/>
    <col min="15365" max="15616" width="25.625" style="288"/>
    <col min="15617" max="15617" width="38.875" style="288" customWidth="1"/>
    <col min="15618" max="15619" width="25.625" style="288" customWidth="1"/>
    <col min="15620" max="15620" width="20.5" style="288" customWidth="1"/>
    <col min="15621" max="15872" width="25.625" style="288"/>
    <col min="15873" max="15873" width="38.875" style="288" customWidth="1"/>
    <col min="15874" max="15875" width="25.625" style="288" customWidth="1"/>
    <col min="15876" max="15876" width="20.5" style="288" customWidth="1"/>
    <col min="15877" max="16128" width="25.625" style="288"/>
    <col min="16129" max="16129" width="38.875" style="288" customWidth="1"/>
    <col min="16130" max="16131" width="25.625" style="288" customWidth="1"/>
    <col min="16132" max="16132" width="20.5" style="288" customWidth="1"/>
    <col min="16133" max="16384" width="25.625" style="288"/>
  </cols>
  <sheetData>
    <row r="1" spans="1:4" s="287" customFormat="1" ht="46.5">
      <c r="A1" s="462" t="s">
        <v>586</v>
      </c>
      <c r="B1" s="462"/>
      <c r="C1" s="462"/>
      <c r="D1" s="462"/>
    </row>
    <row r="2" spans="1:4" s="289" customFormat="1" ht="18.75">
      <c r="A2" s="294" t="s">
        <v>585</v>
      </c>
      <c r="B2" s="295"/>
      <c r="C2" s="296"/>
      <c r="D2" s="297" t="s">
        <v>3</v>
      </c>
    </row>
    <row r="3" spans="1:4" s="289" customFormat="1" ht="18.75">
      <c r="A3" s="319" t="s">
        <v>571</v>
      </c>
      <c r="B3" s="320" t="s">
        <v>572</v>
      </c>
      <c r="C3" s="321" t="s">
        <v>573</v>
      </c>
      <c r="D3" s="319" t="s">
        <v>574</v>
      </c>
    </row>
    <row r="4" spans="1:4" s="289" customFormat="1" ht="18.75">
      <c r="A4" s="322" t="s">
        <v>80</v>
      </c>
      <c r="B4" s="320"/>
      <c r="C4" s="321"/>
      <c r="D4" s="323"/>
    </row>
    <row r="5" spans="1:4" s="289" customFormat="1" ht="18.75">
      <c r="A5" s="324" t="s">
        <v>575</v>
      </c>
      <c r="B5" s="325"/>
      <c r="C5" s="326"/>
      <c r="D5" s="323"/>
    </row>
    <row r="6" spans="1:4" s="289" customFormat="1" ht="18.75">
      <c r="A6" s="298" t="s">
        <v>576</v>
      </c>
      <c r="B6" s="299" t="s">
        <v>577</v>
      </c>
      <c r="C6" s="300" t="s">
        <v>578</v>
      </c>
      <c r="D6" s="301"/>
    </row>
    <row r="7" spans="1:4" s="289" customFormat="1" ht="18.75">
      <c r="A7" s="298" t="s">
        <v>579</v>
      </c>
      <c r="B7" s="299" t="s">
        <v>579</v>
      </c>
      <c r="C7" s="300" t="s">
        <v>579</v>
      </c>
      <c r="D7" s="301" t="s">
        <v>579</v>
      </c>
    </row>
    <row r="8" spans="1:4" s="289" customFormat="1" ht="18.75">
      <c r="A8" s="327" t="s">
        <v>580</v>
      </c>
      <c r="B8" s="325"/>
      <c r="C8" s="326"/>
      <c r="D8" s="323"/>
    </row>
    <row r="9" spans="1:4" s="289" customFormat="1" ht="18.75">
      <c r="A9" s="302" t="s">
        <v>581</v>
      </c>
      <c r="B9" s="303" t="s">
        <v>582</v>
      </c>
      <c r="C9" s="304" t="s">
        <v>583</v>
      </c>
      <c r="D9" s="305" t="s">
        <v>579</v>
      </c>
    </row>
    <row r="10" spans="1:4" ht="14.25">
      <c r="A10" s="306"/>
      <c r="B10" s="307"/>
      <c r="C10" s="308"/>
      <c r="D10" s="309"/>
    </row>
    <row r="11" spans="1:4" ht="14.25">
      <c r="A11" s="463" t="s">
        <v>584</v>
      </c>
      <c r="B11" s="463"/>
      <c r="C11" s="463"/>
      <c r="D11" s="463"/>
    </row>
    <row r="12" spans="1:4" ht="31.5">
      <c r="D12" s="293"/>
    </row>
    <row r="13" spans="1:4" ht="31.5">
      <c r="D13" s="293"/>
    </row>
    <row r="14" spans="1:4" ht="31.5">
      <c r="D14" s="293"/>
    </row>
    <row r="15" spans="1:4" ht="31.5">
      <c r="D15" s="293"/>
    </row>
    <row r="16" spans="1:4" ht="31.5">
      <c r="D16" s="293"/>
    </row>
    <row r="17" spans="4:4" ht="31.5">
      <c r="D17" s="293"/>
    </row>
    <row r="18" spans="4:4" ht="31.5">
      <c r="D18" s="293"/>
    </row>
    <row r="19" spans="4:4" ht="31.5">
      <c r="D19" s="293"/>
    </row>
    <row r="20" spans="4:4" ht="31.5">
      <c r="D20" s="293"/>
    </row>
    <row r="21" spans="4:4" ht="31.5">
      <c r="D21" s="293"/>
    </row>
    <row r="22" spans="4:4" ht="31.5">
      <c r="D22" s="293"/>
    </row>
    <row r="23" spans="4:4" ht="31.5">
      <c r="D23" s="293"/>
    </row>
    <row r="24" spans="4:4" ht="31.5">
      <c r="D24" s="293"/>
    </row>
  </sheetData>
  <mergeCells count="2">
    <mergeCell ref="A1:D1"/>
    <mergeCell ref="A11:D11"/>
  </mergeCells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1"/>
  <sheetViews>
    <sheetView workbookViewId="0">
      <selection activeCell="E16" sqref="E16"/>
    </sheetView>
  </sheetViews>
  <sheetFormatPr defaultRowHeight="14.25"/>
  <cols>
    <col min="1" max="1" width="45.375" style="5" customWidth="1"/>
    <col min="2" max="4" width="21.375" style="5" customWidth="1"/>
    <col min="5" max="7" width="13.875" style="5" customWidth="1"/>
    <col min="8" max="256" width="9" style="5"/>
    <col min="257" max="257" width="50.25" style="5" customWidth="1"/>
    <col min="258" max="260" width="27.25" style="5" customWidth="1"/>
    <col min="261" max="263" width="13.875" style="5" customWidth="1"/>
    <col min="264" max="512" width="9" style="5"/>
    <col min="513" max="513" width="50.25" style="5" customWidth="1"/>
    <col min="514" max="516" width="27.25" style="5" customWidth="1"/>
    <col min="517" max="519" width="13.875" style="5" customWidth="1"/>
    <col min="520" max="768" width="9" style="5"/>
    <col min="769" max="769" width="50.25" style="5" customWidth="1"/>
    <col min="770" max="772" width="27.25" style="5" customWidth="1"/>
    <col min="773" max="775" width="13.875" style="5" customWidth="1"/>
    <col min="776" max="1024" width="9" style="5"/>
    <col min="1025" max="1025" width="50.25" style="5" customWidth="1"/>
    <col min="1026" max="1028" width="27.25" style="5" customWidth="1"/>
    <col min="1029" max="1031" width="13.875" style="5" customWidth="1"/>
    <col min="1032" max="1280" width="9" style="5"/>
    <col min="1281" max="1281" width="50.25" style="5" customWidth="1"/>
    <col min="1282" max="1284" width="27.25" style="5" customWidth="1"/>
    <col min="1285" max="1287" width="13.875" style="5" customWidth="1"/>
    <col min="1288" max="1536" width="9" style="5"/>
    <col min="1537" max="1537" width="50.25" style="5" customWidth="1"/>
    <col min="1538" max="1540" width="27.25" style="5" customWidth="1"/>
    <col min="1541" max="1543" width="13.875" style="5" customWidth="1"/>
    <col min="1544" max="1792" width="9" style="5"/>
    <col min="1793" max="1793" width="50.25" style="5" customWidth="1"/>
    <col min="1794" max="1796" width="27.25" style="5" customWidth="1"/>
    <col min="1797" max="1799" width="13.875" style="5" customWidth="1"/>
    <col min="1800" max="2048" width="9" style="5"/>
    <col min="2049" max="2049" width="50.25" style="5" customWidth="1"/>
    <col min="2050" max="2052" width="27.25" style="5" customWidth="1"/>
    <col min="2053" max="2055" width="13.875" style="5" customWidth="1"/>
    <col min="2056" max="2304" width="9" style="5"/>
    <col min="2305" max="2305" width="50.25" style="5" customWidth="1"/>
    <col min="2306" max="2308" width="27.25" style="5" customWidth="1"/>
    <col min="2309" max="2311" width="13.875" style="5" customWidth="1"/>
    <col min="2312" max="2560" width="9" style="5"/>
    <col min="2561" max="2561" width="50.25" style="5" customWidth="1"/>
    <col min="2562" max="2564" width="27.25" style="5" customWidth="1"/>
    <col min="2565" max="2567" width="13.875" style="5" customWidth="1"/>
    <col min="2568" max="2816" width="9" style="5"/>
    <col min="2817" max="2817" width="50.25" style="5" customWidth="1"/>
    <col min="2818" max="2820" width="27.25" style="5" customWidth="1"/>
    <col min="2821" max="2823" width="13.875" style="5" customWidth="1"/>
    <col min="2824" max="3072" width="9" style="5"/>
    <col min="3073" max="3073" width="50.25" style="5" customWidth="1"/>
    <col min="3074" max="3076" width="27.25" style="5" customWidth="1"/>
    <col min="3077" max="3079" width="13.875" style="5" customWidth="1"/>
    <col min="3080" max="3328" width="9" style="5"/>
    <col min="3329" max="3329" width="50.25" style="5" customWidth="1"/>
    <col min="3330" max="3332" width="27.25" style="5" customWidth="1"/>
    <col min="3333" max="3335" width="13.875" style="5" customWidth="1"/>
    <col min="3336" max="3584" width="9" style="5"/>
    <col min="3585" max="3585" width="50.25" style="5" customWidth="1"/>
    <col min="3586" max="3588" width="27.25" style="5" customWidth="1"/>
    <col min="3589" max="3591" width="13.875" style="5" customWidth="1"/>
    <col min="3592" max="3840" width="9" style="5"/>
    <col min="3841" max="3841" width="50.25" style="5" customWidth="1"/>
    <col min="3842" max="3844" width="27.25" style="5" customWidth="1"/>
    <col min="3845" max="3847" width="13.875" style="5" customWidth="1"/>
    <col min="3848" max="4096" width="9" style="5"/>
    <col min="4097" max="4097" width="50.25" style="5" customWidth="1"/>
    <col min="4098" max="4100" width="27.25" style="5" customWidth="1"/>
    <col min="4101" max="4103" width="13.875" style="5" customWidth="1"/>
    <col min="4104" max="4352" width="9" style="5"/>
    <col min="4353" max="4353" width="50.25" style="5" customWidth="1"/>
    <col min="4354" max="4356" width="27.25" style="5" customWidth="1"/>
    <col min="4357" max="4359" width="13.875" style="5" customWidth="1"/>
    <col min="4360" max="4608" width="9" style="5"/>
    <col min="4609" max="4609" width="50.25" style="5" customWidth="1"/>
    <col min="4610" max="4612" width="27.25" style="5" customWidth="1"/>
    <col min="4613" max="4615" width="13.875" style="5" customWidth="1"/>
    <col min="4616" max="4864" width="9" style="5"/>
    <col min="4865" max="4865" width="50.25" style="5" customWidth="1"/>
    <col min="4866" max="4868" width="27.25" style="5" customWidth="1"/>
    <col min="4869" max="4871" width="13.875" style="5" customWidth="1"/>
    <col min="4872" max="5120" width="9" style="5"/>
    <col min="5121" max="5121" width="50.25" style="5" customWidth="1"/>
    <col min="5122" max="5124" width="27.25" style="5" customWidth="1"/>
    <col min="5125" max="5127" width="13.875" style="5" customWidth="1"/>
    <col min="5128" max="5376" width="9" style="5"/>
    <col min="5377" max="5377" width="50.25" style="5" customWidth="1"/>
    <col min="5378" max="5380" width="27.25" style="5" customWidth="1"/>
    <col min="5381" max="5383" width="13.875" style="5" customWidth="1"/>
    <col min="5384" max="5632" width="9" style="5"/>
    <col min="5633" max="5633" width="50.25" style="5" customWidth="1"/>
    <col min="5634" max="5636" width="27.25" style="5" customWidth="1"/>
    <col min="5637" max="5639" width="13.875" style="5" customWidth="1"/>
    <col min="5640" max="5888" width="9" style="5"/>
    <col min="5889" max="5889" width="50.25" style="5" customWidth="1"/>
    <col min="5890" max="5892" width="27.25" style="5" customWidth="1"/>
    <col min="5893" max="5895" width="13.875" style="5" customWidth="1"/>
    <col min="5896" max="6144" width="9" style="5"/>
    <col min="6145" max="6145" width="50.25" style="5" customWidth="1"/>
    <col min="6146" max="6148" width="27.25" style="5" customWidth="1"/>
    <col min="6149" max="6151" width="13.875" style="5" customWidth="1"/>
    <col min="6152" max="6400" width="9" style="5"/>
    <col min="6401" max="6401" width="50.25" style="5" customWidth="1"/>
    <col min="6402" max="6404" width="27.25" style="5" customWidth="1"/>
    <col min="6405" max="6407" width="13.875" style="5" customWidth="1"/>
    <col min="6408" max="6656" width="9" style="5"/>
    <col min="6657" max="6657" width="50.25" style="5" customWidth="1"/>
    <col min="6658" max="6660" width="27.25" style="5" customWidth="1"/>
    <col min="6661" max="6663" width="13.875" style="5" customWidth="1"/>
    <col min="6664" max="6912" width="9" style="5"/>
    <col min="6913" max="6913" width="50.25" style="5" customWidth="1"/>
    <col min="6914" max="6916" width="27.25" style="5" customWidth="1"/>
    <col min="6917" max="6919" width="13.875" style="5" customWidth="1"/>
    <col min="6920" max="7168" width="9" style="5"/>
    <col min="7169" max="7169" width="50.25" style="5" customWidth="1"/>
    <col min="7170" max="7172" width="27.25" style="5" customWidth="1"/>
    <col min="7173" max="7175" width="13.875" style="5" customWidth="1"/>
    <col min="7176" max="7424" width="9" style="5"/>
    <col min="7425" max="7425" width="50.25" style="5" customWidth="1"/>
    <col min="7426" max="7428" width="27.25" style="5" customWidth="1"/>
    <col min="7429" max="7431" width="13.875" style="5" customWidth="1"/>
    <col min="7432" max="7680" width="9" style="5"/>
    <col min="7681" max="7681" width="50.25" style="5" customWidth="1"/>
    <col min="7682" max="7684" width="27.25" style="5" customWidth="1"/>
    <col min="7685" max="7687" width="13.875" style="5" customWidth="1"/>
    <col min="7688" max="7936" width="9" style="5"/>
    <col min="7937" max="7937" width="50.25" style="5" customWidth="1"/>
    <col min="7938" max="7940" width="27.25" style="5" customWidth="1"/>
    <col min="7941" max="7943" width="13.875" style="5" customWidth="1"/>
    <col min="7944" max="8192" width="9" style="5"/>
    <col min="8193" max="8193" width="50.25" style="5" customWidth="1"/>
    <col min="8194" max="8196" width="27.25" style="5" customWidth="1"/>
    <col min="8197" max="8199" width="13.875" style="5" customWidth="1"/>
    <col min="8200" max="8448" width="9" style="5"/>
    <col min="8449" max="8449" width="50.25" style="5" customWidth="1"/>
    <col min="8450" max="8452" width="27.25" style="5" customWidth="1"/>
    <col min="8453" max="8455" width="13.875" style="5" customWidth="1"/>
    <col min="8456" max="8704" width="9" style="5"/>
    <col min="8705" max="8705" width="50.25" style="5" customWidth="1"/>
    <col min="8706" max="8708" width="27.25" style="5" customWidth="1"/>
    <col min="8709" max="8711" width="13.875" style="5" customWidth="1"/>
    <col min="8712" max="8960" width="9" style="5"/>
    <col min="8961" max="8961" width="50.25" style="5" customWidth="1"/>
    <col min="8962" max="8964" width="27.25" style="5" customWidth="1"/>
    <col min="8965" max="8967" width="13.875" style="5" customWidth="1"/>
    <col min="8968" max="9216" width="9" style="5"/>
    <col min="9217" max="9217" width="50.25" style="5" customWidth="1"/>
    <col min="9218" max="9220" width="27.25" style="5" customWidth="1"/>
    <col min="9221" max="9223" width="13.875" style="5" customWidth="1"/>
    <col min="9224" max="9472" width="9" style="5"/>
    <col min="9473" max="9473" width="50.25" style="5" customWidth="1"/>
    <col min="9474" max="9476" width="27.25" style="5" customWidth="1"/>
    <col min="9477" max="9479" width="13.875" style="5" customWidth="1"/>
    <col min="9480" max="9728" width="9" style="5"/>
    <col min="9729" max="9729" width="50.25" style="5" customWidth="1"/>
    <col min="9730" max="9732" width="27.25" style="5" customWidth="1"/>
    <col min="9733" max="9735" width="13.875" style="5" customWidth="1"/>
    <col min="9736" max="9984" width="9" style="5"/>
    <col min="9985" max="9985" width="50.25" style="5" customWidth="1"/>
    <col min="9986" max="9988" width="27.25" style="5" customWidth="1"/>
    <col min="9989" max="9991" width="13.875" style="5" customWidth="1"/>
    <col min="9992" max="10240" width="9" style="5"/>
    <col min="10241" max="10241" width="50.25" style="5" customWidth="1"/>
    <col min="10242" max="10244" width="27.25" style="5" customWidth="1"/>
    <col min="10245" max="10247" width="13.875" style="5" customWidth="1"/>
    <col min="10248" max="10496" width="9" style="5"/>
    <col min="10497" max="10497" width="50.25" style="5" customWidth="1"/>
    <col min="10498" max="10500" width="27.25" style="5" customWidth="1"/>
    <col min="10501" max="10503" width="13.875" style="5" customWidth="1"/>
    <col min="10504" max="10752" width="9" style="5"/>
    <col min="10753" max="10753" width="50.25" style="5" customWidth="1"/>
    <col min="10754" max="10756" width="27.25" style="5" customWidth="1"/>
    <col min="10757" max="10759" width="13.875" style="5" customWidth="1"/>
    <col min="10760" max="11008" width="9" style="5"/>
    <col min="11009" max="11009" width="50.25" style="5" customWidth="1"/>
    <col min="11010" max="11012" width="27.25" style="5" customWidth="1"/>
    <col min="11013" max="11015" width="13.875" style="5" customWidth="1"/>
    <col min="11016" max="11264" width="9" style="5"/>
    <col min="11265" max="11265" width="50.25" style="5" customWidth="1"/>
    <col min="11266" max="11268" width="27.25" style="5" customWidth="1"/>
    <col min="11269" max="11271" width="13.875" style="5" customWidth="1"/>
    <col min="11272" max="11520" width="9" style="5"/>
    <col min="11521" max="11521" width="50.25" style="5" customWidth="1"/>
    <col min="11522" max="11524" width="27.25" style="5" customWidth="1"/>
    <col min="11525" max="11527" width="13.875" style="5" customWidth="1"/>
    <col min="11528" max="11776" width="9" style="5"/>
    <col min="11777" max="11777" width="50.25" style="5" customWidth="1"/>
    <col min="11778" max="11780" width="27.25" style="5" customWidth="1"/>
    <col min="11781" max="11783" width="13.875" style="5" customWidth="1"/>
    <col min="11784" max="12032" width="9" style="5"/>
    <col min="12033" max="12033" width="50.25" style="5" customWidth="1"/>
    <col min="12034" max="12036" width="27.25" style="5" customWidth="1"/>
    <col min="12037" max="12039" width="13.875" style="5" customWidth="1"/>
    <col min="12040" max="12288" width="9" style="5"/>
    <col min="12289" max="12289" width="50.25" style="5" customWidth="1"/>
    <col min="12290" max="12292" width="27.25" style="5" customWidth="1"/>
    <col min="12293" max="12295" width="13.875" style="5" customWidth="1"/>
    <col min="12296" max="12544" width="9" style="5"/>
    <col min="12545" max="12545" width="50.25" style="5" customWidth="1"/>
    <col min="12546" max="12548" width="27.25" style="5" customWidth="1"/>
    <col min="12549" max="12551" width="13.875" style="5" customWidth="1"/>
    <col min="12552" max="12800" width="9" style="5"/>
    <col min="12801" max="12801" width="50.25" style="5" customWidth="1"/>
    <col min="12802" max="12804" width="27.25" style="5" customWidth="1"/>
    <col min="12805" max="12807" width="13.875" style="5" customWidth="1"/>
    <col min="12808" max="13056" width="9" style="5"/>
    <col min="13057" max="13057" width="50.25" style="5" customWidth="1"/>
    <col min="13058" max="13060" width="27.25" style="5" customWidth="1"/>
    <col min="13061" max="13063" width="13.875" style="5" customWidth="1"/>
    <col min="13064" max="13312" width="9" style="5"/>
    <col min="13313" max="13313" width="50.25" style="5" customWidth="1"/>
    <col min="13314" max="13316" width="27.25" style="5" customWidth="1"/>
    <col min="13317" max="13319" width="13.875" style="5" customWidth="1"/>
    <col min="13320" max="13568" width="9" style="5"/>
    <col min="13569" max="13569" width="50.25" style="5" customWidth="1"/>
    <col min="13570" max="13572" width="27.25" style="5" customWidth="1"/>
    <col min="13573" max="13575" width="13.875" style="5" customWidth="1"/>
    <col min="13576" max="13824" width="9" style="5"/>
    <col min="13825" max="13825" width="50.25" style="5" customWidth="1"/>
    <col min="13826" max="13828" width="27.25" style="5" customWidth="1"/>
    <col min="13829" max="13831" width="13.875" style="5" customWidth="1"/>
    <col min="13832" max="14080" width="9" style="5"/>
    <col min="14081" max="14081" width="50.25" style="5" customWidth="1"/>
    <col min="14082" max="14084" width="27.25" style="5" customWidth="1"/>
    <col min="14085" max="14087" width="13.875" style="5" customWidth="1"/>
    <col min="14088" max="14336" width="9" style="5"/>
    <col min="14337" max="14337" width="50.25" style="5" customWidth="1"/>
    <col min="14338" max="14340" width="27.25" style="5" customWidth="1"/>
    <col min="14341" max="14343" width="13.875" style="5" customWidth="1"/>
    <col min="14344" max="14592" width="9" style="5"/>
    <col min="14593" max="14593" width="50.25" style="5" customWidth="1"/>
    <col min="14594" max="14596" width="27.25" style="5" customWidth="1"/>
    <col min="14597" max="14599" width="13.875" style="5" customWidth="1"/>
    <col min="14600" max="14848" width="9" style="5"/>
    <col min="14849" max="14849" width="50.25" style="5" customWidth="1"/>
    <col min="14850" max="14852" width="27.25" style="5" customWidth="1"/>
    <col min="14853" max="14855" width="13.875" style="5" customWidth="1"/>
    <col min="14856" max="15104" width="9" style="5"/>
    <col min="15105" max="15105" width="50.25" style="5" customWidth="1"/>
    <col min="15106" max="15108" width="27.25" style="5" customWidth="1"/>
    <col min="15109" max="15111" width="13.875" style="5" customWidth="1"/>
    <col min="15112" max="15360" width="9" style="5"/>
    <col min="15361" max="15361" width="50.25" style="5" customWidth="1"/>
    <col min="15362" max="15364" width="27.25" style="5" customWidth="1"/>
    <col min="15365" max="15367" width="13.875" style="5" customWidth="1"/>
    <col min="15368" max="15616" width="9" style="5"/>
    <col min="15617" max="15617" width="50.25" style="5" customWidth="1"/>
    <col min="15618" max="15620" width="27.25" style="5" customWidth="1"/>
    <col min="15621" max="15623" width="13.875" style="5" customWidth="1"/>
    <col min="15624" max="15872" width="9" style="5"/>
    <col min="15873" max="15873" width="50.25" style="5" customWidth="1"/>
    <col min="15874" max="15876" width="27.25" style="5" customWidth="1"/>
    <col min="15877" max="15879" width="13.875" style="5" customWidth="1"/>
    <col min="15880" max="16128" width="9" style="5"/>
    <col min="16129" max="16129" width="50.25" style="5" customWidth="1"/>
    <col min="16130" max="16132" width="27.25" style="5" customWidth="1"/>
    <col min="16133" max="16135" width="13.875" style="5" customWidth="1"/>
    <col min="16136" max="16384" width="9" style="5"/>
  </cols>
  <sheetData>
    <row r="1" spans="1:7" s="1" customFormat="1" ht="27">
      <c r="A1" s="464" t="s">
        <v>587</v>
      </c>
      <c r="B1" s="464"/>
      <c r="C1" s="464"/>
      <c r="D1" s="464"/>
    </row>
    <row r="2" spans="1:7" s="2" customFormat="1">
      <c r="A2" s="286" t="s">
        <v>593</v>
      </c>
      <c r="B2" s="6"/>
      <c r="D2" s="6" t="s">
        <v>3</v>
      </c>
      <c r="G2" s="6"/>
    </row>
    <row r="3" spans="1:7" s="3" customFormat="1" ht="18.75" customHeight="1">
      <c r="A3" s="458" t="s">
        <v>4</v>
      </c>
      <c r="B3" s="465" t="s">
        <v>502</v>
      </c>
      <c r="C3" s="465"/>
      <c r="D3" s="465"/>
    </row>
    <row r="4" spans="1:7" s="3" customFormat="1" ht="18.75" customHeight="1">
      <c r="A4" s="458"/>
      <c r="B4" s="328" t="s">
        <v>80</v>
      </c>
      <c r="C4" s="328" t="s">
        <v>503</v>
      </c>
      <c r="D4" s="329" t="s">
        <v>504</v>
      </c>
    </row>
    <row r="5" spans="1:7" s="331" customFormat="1" ht="18.75" customHeight="1">
      <c r="A5" s="334" t="s">
        <v>588</v>
      </c>
      <c r="B5" s="332">
        <f>C5+D5</f>
        <v>144700</v>
      </c>
      <c r="C5" s="330">
        <f>132700+12000</f>
        <v>144700</v>
      </c>
      <c r="D5" s="330"/>
    </row>
    <row r="6" spans="1:7" s="333" customFormat="1" ht="18.75" customHeight="1">
      <c r="A6" s="334" t="s">
        <v>589</v>
      </c>
      <c r="B6" s="332">
        <f>C6+D6</f>
        <v>152900</v>
      </c>
      <c r="C6" s="330">
        <f>132700+12000+8200</f>
        <v>152900</v>
      </c>
      <c r="D6" s="330"/>
    </row>
    <row r="7" spans="1:7" s="333" customFormat="1" ht="18.75" customHeight="1">
      <c r="A7" s="334" t="s">
        <v>590</v>
      </c>
      <c r="B7" s="332">
        <f>C7+D7</f>
        <v>8200</v>
      </c>
      <c r="C7" s="330">
        <v>8200</v>
      </c>
      <c r="D7" s="330"/>
    </row>
    <row r="8" spans="1:7" s="333" customFormat="1" ht="18.75" customHeight="1">
      <c r="A8" s="334" t="s">
        <v>591</v>
      </c>
      <c r="B8" s="330"/>
      <c r="C8" s="330"/>
      <c r="D8" s="330"/>
    </row>
    <row r="9" spans="1:7" s="333" customFormat="1" ht="18.75" customHeight="1">
      <c r="A9" s="334" t="s">
        <v>592</v>
      </c>
      <c r="B9" s="330">
        <f>C9+D9</f>
        <v>152900</v>
      </c>
      <c r="C9" s="330">
        <f>132700+12000+8200</f>
        <v>152900</v>
      </c>
      <c r="D9" s="330"/>
    </row>
    <row r="10" spans="1:7" s="4" customFormat="1" ht="22.5"/>
    <row r="11" spans="1:7" s="4" customFormat="1" ht="22.5"/>
  </sheetData>
  <mergeCells count="3">
    <mergeCell ref="A1:D1"/>
    <mergeCell ref="A3:A4"/>
    <mergeCell ref="B3:D3"/>
  </mergeCells>
  <phoneticPr fontId="4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view="pageBreakPreview" zoomScaleNormal="100" workbookViewId="0">
      <selection sqref="A1:XFD1048576"/>
    </sheetView>
  </sheetViews>
  <sheetFormatPr defaultColWidth="9" defaultRowHeight="14.25"/>
  <cols>
    <col min="1" max="15" width="9.375" style="10" customWidth="1"/>
    <col min="16" max="17" width="9" style="10"/>
    <col min="18" max="18" width="9" style="10" customWidth="1"/>
    <col min="19" max="16384" width="9" style="10"/>
  </cols>
  <sheetData>
    <row r="1" spans="1:11" ht="13.5" customHeight="1">
      <c r="A1" s="443" t="s">
        <v>432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spans="1:11" ht="13.5" customHeight="1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</row>
    <row r="3" spans="1:11" ht="13.5" customHeight="1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1" ht="13.5" customHeight="1">
      <c r="A4" s="443"/>
      <c r="B4" s="443"/>
      <c r="C4" s="443"/>
      <c r="D4" s="443"/>
      <c r="E4" s="443"/>
      <c r="F4" s="443"/>
      <c r="G4" s="443"/>
      <c r="H4" s="443"/>
      <c r="I4" s="443"/>
      <c r="J4" s="443"/>
      <c r="K4" s="443"/>
    </row>
    <row r="5" spans="1:11" ht="13.5" customHeight="1">
      <c r="A5" s="443"/>
      <c r="B5" s="443"/>
      <c r="C5" s="443"/>
      <c r="D5" s="443"/>
      <c r="E5" s="443"/>
      <c r="F5" s="443"/>
      <c r="G5" s="443"/>
      <c r="H5" s="443"/>
      <c r="I5" s="443"/>
      <c r="J5" s="443"/>
      <c r="K5" s="443"/>
    </row>
    <row r="6" spans="1:11" ht="13.5" customHeight="1">
      <c r="A6" s="443"/>
      <c r="B6" s="443"/>
      <c r="C6" s="443"/>
      <c r="D6" s="443"/>
      <c r="E6" s="443"/>
      <c r="F6" s="443"/>
      <c r="G6" s="443"/>
      <c r="H6" s="443"/>
      <c r="I6" s="443"/>
      <c r="J6" s="443"/>
      <c r="K6" s="443"/>
    </row>
    <row r="7" spans="1:11" ht="13.5" customHeight="1">
      <c r="A7" s="443"/>
      <c r="B7" s="443"/>
      <c r="C7" s="443"/>
      <c r="D7" s="443"/>
      <c r="E7" s="443"/>
      <c r="F7" s="443"/>
      <c r="G7" s="443"/>
      <c r="H7" s="443"/>
      <c r="I7" s="443"/>
      <c r="J7" s="443"/>
      <c r="K7" s="443"/>
    </row>
    <row r="8" spans="1:11" ht="13.5" customHeight="1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</row>
    <row r="9" spans="1:11" ht="13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3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2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3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3.5" customHeight="1"/>
    <row r="14" spans="1:11" ht="13.5" customHeight="1"/>
    <row r="15" spans="1:11" ht="13.5" customHeight="1"/>
    <row r="16" spans="1:11" ht="13.5" customHeight="1"/>
    <row r="17" spans="1:11" ht="13.5" customHeight="1"/>
    <row r="18" spans="1:11" ht="13.5" customHeight="1"/>
    <row r="19" spans="1:11" ht="17.25" customHeight="1"/>
    <row r="20" spans="1:11" ht="17.25" customHeight="1">
      <c r="F20" s="12"/>
    </row>
    <row r="21" spans="1:11" ht="17.25" customHeight="1"/>
    <row r="22" spans="1:11" ht="17.25" customHeight="1">
      <c r="A22" s="13"/>
      <c r="B22" s="13"/>
      <c r="C22" s="13"/>
      <c r="D22" s="13"/>
      <c r="E22" s="13"/>
      <c r="F22" s="14"/>
      <c r="G22" s="13"/>
      <c r="H22" s="13"/>
      <c r="I22" s="13"/>
      <c r="J22" s="13"/>
      <c r="K22" s="13"/>
    </row>
    <row r="23" spans="1:11" ht="17.25" customHeight="1">
      <c r="A23" s="13"/>
      <c r="B23" s="13"/>
      <c r="C23" s="13"/>
      <c r="D23" s="13"/>
      <c r="E23" s="13"/>
      <c r="F23" s="14"/>
      <c r="G23" s="13"/>
      <c r="H23" s="13"/>
      <c r="I23" s="13"/>
      <c r="J23" s="13"/>
      <c r="K23" s="13"/>
    </row>
    <row r="24" spans="1:11" ht="17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17.25" customHeight="1">
      <c r="F25" s="16"/>
      <c r="G25" s="16"/>
      <c r="H25" s="16"/>
      <c r="I25" s="16"/>
      <c r="J25" s="16"/>
      <c r="K25" s="16"/>
    </row>
    <row r="26" spans="1:11" ht="17.25" customHeight="1">
      <c r="F26" s="16"/>
      <c r="G26" s="16"/>
      <c r="H26" s="16"/>
      <c r="I26" s="16"/>
      <c r="J26" s="16"/>
      <c r="K26" s="16"/>
    </row>
    <row r="27" spans="1:11" ht="17.25" customHeight="1">
      <c r="F27" s="16"/>
      <c r="G27" s="16"/>
      <c r="H27" s="16"/>
      <c r="I27" s="16"/>
      <c r="J27" s="16"/>
      <c r="K27" s="16"/>
    </row>
    <row r="28" spans="1:11" ht="17.25" customHeight="1">
      <c r="F28" s="16"/>
      <c r="G28" s="16"/>
      <c r="H28" s="16"/>
      <c r="I28" s="16"/>
      <c r="J28" s="16"/>
      <c r="K28" s="16"/>
    </row>
    <row r="29" spans="1:11" ht="17.25" customHeight="1"/>
    <row r="30" spans="1:11" ht="17.25" customHeight="1"/>
    <row r="31" spans="1:11" ht="17.25" customHeight="1"/>
    <row r="32" spans="1:11" ht="17.25" customHeight="1"/>
    <row r="33" ht="17.25" customHeight="1"/>
    <row r="34" ht="17.25" customHeight="1"/>
  </sheetData>
  <mergeCells count="1">
    <mergeCell ref="A1:K8"/>
  </mergeCells>
  <phoneticPr fontId="40" type="noConversion"/>
  <printOptions horizontalCentered="1" verticalCentered="1"/>
  <pageMargins left="0.78740157480314998" right="0.78740157480314998" top="0.78740157480314998" bottom="0.78740157480314998" header="0.511811023622047" footer="0.511811023622047"/>
  <pageSetup paperSize="9" fitToHeight="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showZeros="0" view="pageBreakPreview" zoomScaleNormal="100" workbookViewId="0">
      <pane xSplit="2" ySplit="5" topLeftCell="C6" activePane="bottomRight" state="frozen"/>
      <selection pane="topRight"/>
      <selection pane="bottomLeft"/>
      <selection pane="bottomRight" sqref="A1:XFD1048576"/>
    </sheetView>
  </sheetViews>
  <sheetFormatPr defaultColWidth="9" defaultRowHeight="15"/>
  <cols>
    <col min="1" max="1" width="32.625" style="118" customWidth="1"/>
    <col min="2" max="3" width="15.125" style="119" customWidth="1"/>
    <col min="4" max="4" width="16.875" style="119" customWidth="1"/>
    <col min="5" max="5" width="12.25" style="119" customWidth="1"/>
    <col min="6" max="6" width="12.25" style="120" customWidth="1"/>
    <col min="7" max="7" width="15.125" style="121" customWidth="1"/>
    <col min="8" max="8" width="12.25" style="122" customWidth="1"/>
    <col min="9" max="9" width="9" style="118" hidden="1" customWidth="1"/>
    <col min="10" max="16384" width="9" style="118"/>
  </cols>
  <sheetData>
    <row r="1" spans="1:9" s="115" customFormat="1" ht="48" customHeight="1">
      <c r="A1" s="466" t="s">
        <v>596</v>
      </c>
      <c r="B1" s="466"/>
      <c r="C1" s="466"/>
      <c r="D1" s="466"/>
      <c r="E1" s="466"/>
      <c r="F1" s="466"/>
      <c r="G1" s="466"/>
      <c r="H1" s="466"/>
    </row>
    <row r="2" spans="1:9" ht="14.25">
      <c r="A2" s="274" t="s">
        <v>595</v>
      </c>
      <c r="F2" s="123"/>
      <c r="G2" s="119"/>
      <c r="H2" s="123" t="s">
        <v>3</v>
      </c>
    </row>
    <row r="3" spans="1:9" ht="42" customHeight="1">
      <c r="A3" s="452" t="s">
        <v>4</v>
      </c>
      <c r="B3" s="449" t="s">
        <v>5</v>
      </c>
      <c r="C3" s="449"/>
      <c r="D3" s="449"/>
      <c r="E3" s="449"/>
      <c r="F3" s="449"/>
      <c r="G3" s="451" t="s">
        <v>6</v>
      </c>
      <c r="H3" s="451"/>
    </row>
    <row r="4" spans="1:9" s="116" customFormat="1" ht="42" customHeight="1">
      <c r="A4" s="452"/>
      <c r="B4" s="268" t="s">
        <v>7</v>
      </c>
      <c r="C4" s="268" t="s">
        <v>8</v>
      </c>
      <c r="D4" s="268" t="s">
        <v>9</v>
      </c>
      <c r="E4" s="268" t="s">
        <v>10</v>
      </c>
      <c r="F4" s="268" t="s">
        <v>11</v>
      </c>
      <c r="G4" s="268" t="s">
        <v>7</v>
      </c>
      <c r="H4" s="41" t="s">
        <v>12</v>
      </c>
      <c r="I4" s="116" t="s">
        <v>433</v>
      </c>
    </row>
    <row r="5" spans="1:9" ht="39.75" customHeight="1">
      <c r="A5" s="124" t="s">
        <v>434</v>
      </c>
      <c r="B5" s="125">
        <v>0</v>
      </c>
      <c r="C5" s="125">
        <v>0</v>
      </c>
      <c r="D5" s="125">
        <v>0</v>
      </c>
      <c r="E5" s="53">
        <v>0</v>
      </c>
      <c r="F5" s="126"/>
      <c r="G5" s="127">
        <v>0</v>
      </c>
      <c r="H5" s="53"/>
    </row>
    <row r="6" spans="1:9" ht="39.75" customHeight="1">
      <c r="A6" s="57" t="s">
        <v>435</v>
      </c>
      <c r="B6" s="128">
        <v>5000</v>
      </c>
      <c r="C6" s="129">
        <v>5000</v>
      </c>
      <c r="D6" s="129">
        <v>5000</v>
      </c>
      <c r="E6" s="44"/>
      <c r="F6" s="44"/>
      <c r="G6" s="128">
        <v>5000</v>
      </c>
      <c r="H6" s="44"/>
      <c r="I6" s="134">
        <v>68561</v>
      </c>
    </row>
    <row r="7" spans="1:9" ht="39.75" customHeight="1">
      <c r="A7" s="130" t="s">
        <v>436</v>
      </c>
      <c r="B7" s="57"/>
      <c r="C7" s="128">
        <v>16000</v>
      </c>
      <c r="D7" s="128">
        <v>16000</v>
      </c>
      <c r="E7" s="128"/>
      <c r="F7" s="44"/>
      <c r="G7" s="44"/>
      <c r="H7" s="128"/>
      <c r="I7" s="44"/>
    </row>
    <row r="8" spans="1:9" ht="39.75" customHeight="1">
      <c r="A8" s="130" t="s">
        <v>437</v>
      </c>
      <c r="B8" s="57"/>
      <c r="C8" s="128">
        <v>139512</v>
      </c>
      <c r="D8" s="128">
        <v>139512</v>
      </c>
      <c r="E8" s="128"/>
      <c r="F8" s="44"/>
      <c r="G8" s="44"/>
      <c r="H8" s="128"/>
      <c r="I8" s="44"/>
    </row>
    <row r="9" spans="1:9" ht="39.75" customHeight="1">
      <c r="A9" s="130" t="s">
        <v>438</v>
      </c>
      <c r="B9" s="48"/>
      <c r="C9" s="48">
        <v>131486</v>
      </c>
      <c r="D9" s="48">
        <v>131486</v>
      </c>
      <c r="E9" s="44"/>
      <c r="F9" s="131"/>
      <c r="G9" s="48"/>
      <c r="H9" s="44"/>
      <c r="I9" s="134">
        <v>18</v>
      </c>
    </row>
    <row r="10" spans="1:9" s="117" customFormat="1" ht="39.75" customHeight="1">
      <c r="A10" s="130" t="s">
        <v>439</v>
      </c>
      <c r="B10" s="48">
        <v>181840</v>
      </c>
      <c r="C10" s="48">
        <f>10874+7147</f>
        <v>18021</v>
      </c>
      <c r="D10" s="48">
        <f>10874+7147</f>
        <v>18021</v>
      </c>
      <c r="E10" s="44"/>
      <c r="F10" s="44"/>
      <c r="G10" s="48">
        <f>240800+30202</f>
        <v>271002</v>
      </c>
      <c r="H10" s="44"/>
      <c r="I10" s="134">
        <v>2444</v>
      </c>
    </row>
    <row r="11" spans="1:9" s="117" customFormat="1" ht="39.75" customHeight="1">
      <c r="A11" s="130" t="s">
        <v>440</v>
      </c>
      <c r="C11" s="48"/>
      <c r="D11" s="48"/>
      <c r="E11" s="44"/>
      <c r="F11" s="44"/>
      <c r="G11" s="132"/>
      <c r="H11" s="44"/>
      <c r="I11" s="134">
        <v>1714</v>
      </c>
    </row>
    <row r="12" spans="1:9" ht="39.75" customHeight="1">
      <c r="A12" s="133" t="s">
        <v>441</v>
      </c>
      <c r="B12" s="45">
        <f>SUM(B5:B10)-B11</f>
        <v>186840</v>
      </c>
      <c r="C12" s="45">
        <f t="shared" ref="C12:D12" si="0">SUM(C5:C10)-C11</f>
        <v>310019</v>
      </c>
      <c r="D12" s="45">
        <f t="shared" si="0"/>
        <v>310019</v>
      </c>
      <c r="E12" s="46"/>
      <c r="F12" s="46"/>
      <c r="G12" s="45">
        <f>SUM(G5:G10)</f>
        <v>276002</v>
      </c>
      <c r="H12" s="46"/>
      <c r="I12" s="119" t="e">
        <f>I6+I9+I10+#REF!-I11</f>
        <v>#REF!</v>
      </c>
    </row>
    <row r="13" spans="1:9" ht="15" customHeight="1"/>
    <row r="14" spans="1:9" ht="15" customHeight="1"/>
    <row r="15" spans="1:9" ht="15" customHeight="1"/>
    <row r="16" spans="1:9" ht="15" customHeight="1"/>
    <row r="17" ht="15" customHeight="1"/>
    <row r="18" ht="15" customHeight="1"/>
  </sheetData>
  <mergeCells count="4">
    <mergeCell ref="B3:F3"/>
    <mergeCell ref="G3:H3"/>
    <mergeCell ref="A3:A4"/>
    <mergeCell ref="A1:H1"/>
  </mergeCells>
  <phoneticPr fontId="40" type="noConversion"/>
  <printOptions horizontalCentered="1"/>
  <pageMargins left="0.59" right="0.59" top="0.79" bottom="0.79" header="0.59" footer="0.59"/>
  <pageSetup paperSize="9" scale="9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showZeros="0" view="pageBreakPreview" zoomScaleNormal="100" workbookViewId="0">
      <selection sqref="A1:XFD1048576"/>
    </sheetView>
  </sheetViews>
  <sheetFormatPr defaultColWidth="9" defaultRowHeight="15"/>
  <cols>
    <col min="1" max="1" width="46.625" style="94" customWidth="1"/>
    <col min="2" max="2" width="12.625" style="94" customWidth="1"/>
    <col min="3" max="3" width="12.75" style="94" customWidth="1"/>
    <col min="4" max="4" width="11.875" style="94" customWidth="1"/>
    <col min="5" max="6" width="11" style="94" customWidth="1"/>
    <col min="7" max="7" width="14.875" style="95" customWidth="1"/>
    <col min="8" max="8" width="11" style="96" customWidth="1"/>
    <col min="9" max="10" width="9" style="94" hidden="1" customWidth="1"/>
    <col min="11" max="16384" width="9" style="94"/>
  </cols>
  <sheetData>
    <row r="1" spans="1:10" s="90" customFormat="1" ht="48" customHeight="1">
      <c r="A1" s="467" t="s">
        <v>598</v>
      </c>
      <c r="B1" s="467"/>
      <c r="C1" s="467"/>
      <c r="D1" s="467"/>
      <c r="E1" s="467"/>
      <c r="F1" s="467"/>
      <c r="G1" s="467"/>
      <c r="H1" s="467"/>
    </row>
    <row r="2" spans="1:10" s="89" customFormat="1" ht="14.25">
      <c r="A2" s="335" t="s">
        <v>597</v>
      </c>
      <c r="F2" s="97"/>
      <c r="H2" s="98" t="s">
        <v>3</v>
      </c>
    </row>
    <row r="3" spans="1:10" s="89" customFormat="1" ht="33.75" customHeight="1">
      <c r="A3" s="452" t="s">
        <v>4</v>
      </c>
      <c r="B3" s="449" t="s">
        <v>5</v>
      </c>
      <c r="C3" s="449"/>
      <c r="D3" s="449"/>
      <c r="E3" s="449"/>
      <c r="F3" s="449"/>
      <c r="G3" s="451" t="s">
        <v>6</v>
      </c>
      <c r="H3" s="451"/>
    </row>
    <row r="4" spans="1:10" s="91" customFormat="1" ht="33.75" customHeight="1">
      <c r="A4" s="452"/>
      <c r="B4" s="7" t="s">
        <v>7</v>
      </c>
      <c r="C4" s="7" t="s">
        <v>8</v>
      </c>
      <c r="D4" s="7" t="s">
        <v>442</v>
      </c>
      <c r="E4" s="7" t="s">
        <v>10</v>
      </c>
      <c r="F4" s="7" t="s">
        <v>11</v>
      </c>
      <c r="G4" s="7" t="s">
        <v>7</v>
      </c>
      <c r="H4" s="41" t="s">
        <v>12</v>
      </c>
      <c r="I4" s="91" t="s">
        <v>443</v>
      </c>
    </row>
    <row r="5" spans="1:10" ht="29.25" customHeight="1">
      <c r="A5" s="66" t="s">
        <v>444</v>
      </c>
      <c r="B5" s="85">
        <f>B6+B7+B9+B10+B11+B8</f>
        <v>186840</v>
      </c>
      <c r="C5" s="85">
        <f>C6+C7+C9+C10+C11+C8</f>
        <v>63925</v>
      </c>
      <c r="D5" s="85">
        <f>D6+D7+D9+D10+D11</f>
        <v>63925</v>
      </c>
      <c r="E5" s="99">
        <f>D5/C5*100</f>
        <v>100</v>
      </c>
      <c r="F5" s="100">
        <f>D5/J5*100</f>
        <v>59.127402556560668</v>
      </c>
      <c r="G5" s="85">
        <f>SUM(G6:G11)</f>
        <v>35202</v>
      </c>
      <c r="H5" s="100">
        <f>G5/D5*100</f>
        <v>55.067657411028549</v>
      </c>
      <c r="I5" s="85">
        <f>I6+I7+I9+I11</f>
        <v>117261</v>
      </c>
      <c r="J5" s="94">
        <f>SUM(J6:J11)</f>
        <v>108114</v>
      </c>
    </row>
    <row r="6" spans="1:10" ht="29.25" customHeight="1">
      <c r="A6" s="86" t="s">
        <v>445</v>
      </c>
      <c r="B6" s="82"/>
      <c r="C6" s="68">
        <f>33765+2300</f>
        <v>36065</v>
      </c>
      <c r="D6" s="68">
        <f>33765+2300</f>
        <v>36065</v>
      </c>
      <c r="E6" s="101">
        <f>D6/C6*100</f>
        <v>100</v>
      </c>
      <c r="F6" s="101">
        <f t="shared" ref="F6:F10" si="0">D6/J6*100</f>
        <v>155.84892614839464</v>
      </c>
      <c r="G6" s="102"/>
      <c r="H6" s="100">
        <f>G6/D6*100</f>
        <v>0</v>
      </c>
      <c r="I6" s="94">
        <v>27393</v>
      </c>
      <c r="J6" s="94">
        <v>23141</v>
      </c>
    </row>
    <row r="7" spans="1:10" ht="38.1" customHeight="1">
      <c r="A7" s="86" t="s">
        <v>388</v>
      </c>
      <c r="B7" s="82">
        <v>5000</v>
      </c>
      <c r="C7" s="68">
        <v>20327</v>
      </c>
      <c r="D7" s="68">
        <v>20327</v>
      </c>
      <c r="E7" s="101">
        <v>100</v>
      </c>
      <c r="F7" s="101">
        <f t="shared" si="0"/>
        <v>36.955494145880301</v>
      </c>
      <c r="G7" s="103">
        <v>5000</v>
      </c>
      <c r="H7" s="101">
        <f t="shared" ref="H7:H10" si="1">G7/D7*100</f>
        <v>24.597825552221185</v>
      </c>
      <c r="I7" s="94">
        <v>52186</v>
      </c>
      <c r="J7" s="94">
        <v>55004</v>
      </c>
    </row>
    <row r="8" spans="1:10" ht="38.1" customHeight="1">
      <c r="A8" s="86" t="s">
        <v>446</v>
      </c>
      <c r="B8" s="82">
        <v>150000</v>
      </c>
      <c r="C8" s="68"/>
      <c r="D8" s="68"/>
      <c r="E8" s="101"/>
      <c r="F8" s="101"/>
      <c r="G8" s="82"/>
      <c r="H8" s="101"/>
    </row>
    <row r="9" spans="1:10" ht="30" customHeight="1">
      <c r="A9" s="86" t="s">
        <v>447</v>
      </c>
      <c r="B9" s="82">
        <v>31840</v>
      </c>
      <c r="C9" s="82">
        <f>262+7147</f>
        <v>7409</v>
      </c>
      <c r="D9" s="82">
        <f>262+7147</f>
        <v>7409</v>
      </c>
      <c r="E9" s="101">
        <v>100</v>
      </c>
      <c r="F9" s="101">
        <f t="shared" si="0"/>
        <v>24.756908477294751</v>
      </c>
      <c r="G9" s="82">
        <v>30202</v>
      </c>
      <c r="H9" s="101">
        <f>G9/D9*100</f>
        <v>407.63935753812933</v>
      </c>
      <c r="I9" s="94">
        <v>682</v>
      </c>
      <c r="J9" s="94">
        <v>29927</v>
      </c>
    </row>
    <row r="10" spans="1:10" ht="30" customHeight="1">
      <c r="A10" s="86" t="s">
        <v>448</v>
      </c>
      <c r="B10" s="104"/>
      <c r="C10" s="82">
        <v>124</v>
      </c>
      <c r="D10" s="82">
        <v>124</v>
      </c>
      <c r="E10" s="101">
        <v>100</v>
      </c>
      <c r="F10" s="101">
        <f t="shared" si="0"/>
        <v>295.23809523809524</v>
      </c>
      <c r="G10" s="105"/>
      <c r="H10" s="100">
        <f t="shared" si="1"/>
        <v>0</v>
      </c>
      <c r="I10" s="94">
        <v>48</v>
      </c>
      <c r="J10" s="94">
        <v>42</v>
      </c>
    </row>
    <row r="11" spans="1:10" s="92" customFormat="1" ht="33" customHeight="1">
      <c r="A11" s="106" t="s">
        <v>449</v>
      </c>
      <c r="B11" s="107"/>
      <c r="C11" s="107"/>
      <c r="D11" s="107"/>
      <c r="E11" s="108"/>
      <c r="F11" s="108"/>
      <c r="G11" s="109"/>
      <c r="H11" s="110"/>
      <c r="I11" s="92">
        <v>37000</v>
      </c>
    </row>
    <row r="12" spans="1:10" s="93" customFormat="1" ht="29.25" customHeight="1">
      <c r="A12" s="81" t="s">
        <v>450</v>
      </c>
      <c r="B12" s="84"/>
      <c r="C12" s="82">
        <v>10488</v>
      </c>
      <c r="D12" s="82">
        <v>10488</v>
      </c>
      <c r="E12" s="82"/>
      <c r="F12" s="111"/>
      <c r="G12" s="82">
        <v>240800</v>
      </c>
      <c r="H12" s="112"/>
    </row>
    <row r="13" spans="1:10" s="93" customFormat="1" ht="29.25" customHeight="1">
      <c r="A13" s="81" t="s">
        <v>451</v>
      </c>
      <c r="B13" s="84"/>
      <c r="C13" s="82">
        <v>139512</v>
      </c>
      <c r="D13" s="82">
        <v>139512</v>
      </c>
      <c r="E13" s="99"/>
      <c r="F13" s="112"/>
      <c r="G13" s="83"/>
      <c r="H13" s="112"/>
    </row>
    <row r="14" spans="1:10" ht="29.25" customHeight="1">
      <c r="A14" s="66" t="s">
        <v>452</v>
      </c>
      <c r="B14" s="84">
        <f>B5+B12+B13</f>
        <v>186840</v>
      </c>
      <c r="C14" s="84">
        <f t="shared" ref="C14:G14" si="2">C5+C12+C13</f>
        <v>213925</v>
      </c>
      <c r="D14" s="84">
        <f t="shared" si="2"/>
        <v>213925</v>
      </c>
      <c r="E14" s="84"/>
      <c r="F14" s="84"/>
      <c r="G14" s="84">
        <f t="shared" si="2"/>
        <v>276002</v>
      </c>
      <c r="H14" s="113"/>
    </row>
    <row r="15" spans="1:10" s="93" customFormat="1" ht="29.25" customHeight="1">
      <c r="A15" s="66" t="s">
        <v>441</v>
      </c>
      <c r="B15" s="84">
        <v>186840</v>
      </c>
      <c r="C15" s="85">
        <f>表十全区收入!C12</f>
        <v>310019</v>
      </c>
      <c r="D15" s="85">
        <f>表十全区收入!D12</f>
        <v>310019</v>
      </c>
      <c r="E15" s="99"/>
      <c r="F15" s="112"/>
      <c r="G15" s="83">
        <f>表十全区收入!G12</f>
        <v>276002</v>
      </c>
      <c r="H15" s="112"/>
    </row>
    <row r="16" spans="1:10" ht="29.25" customHeight="1">
      <c r="A16" s="86" t="s">
        <v>453</v>
      </c>
      <c r="B16" s="82">
        <f>B14</f>
        <v>186840</v>
      </c>
      <c r="C16" s="82">
        <f t="shared" ref="C16:G16" si="3">C14</f>
        <v>213925</v>
      </c>
      <c r="D16" s="82">
        <f t="shared" si="3"/>
        <v>213925</v>
      </c>
      <c r="E16" s="82">
        <f t="shared" si="3"/>
        <v>0</v>
      </c>
      <c r="F16" s="82">
        <f t="shared" si="3"/>
        <v>0</v>
      </c>
      <c r="G16" s="82">
        <f t="shared" si="3"/>
        <v>276002</v>
      </c>
      <c r="H16" s="113"/>
    </row>
    <row r="17" spans="1:8" ht="29.25" customHeight="1">
      <c r="A17" s="66" t="s">
        <v>454</v>
      </c>
      <c r="B17" s="87">
        <f>B15-B16</f>
        <v>0</v>
      </c>
      <c r="C17" s="82">
        <f t="shared" ref="C17:D17" si="4">C15-C16</f>
        <v>96094</v>
      </c>
      <c r="D17" s="82">
        <f t="shared" si="4"/>
        <v>96094</v>
      </c>
      <c r="E17" s="87">
        <f t="shared" ref="E17" si="5">E15-E16</f>
        <v>0</v>
      </c>
      <c r="F17" s="87">
        <f t="shared" ref="F17" si="6">F15-F16</f>
        <v>0</v>
      </c>
      <c r="G17" s="87">
        <f t="shared" ref="G17" si="7">G15-G16</f>
        <v>0</v>
      </c>
      <c r="H17" s="114"/>
    </row>
    <row r="18" spans="1:8" ht="29.25" customHeight="1">
      <c r="A18" s="66" t="s">
        <v>455</v>
      </c>
      <c r="B18" s="84"/>
      <c r="C18" s="84">
        <f>C17</f>
        <v>96094</v>
      </c>
      <c r="D18" s="84">
        <f>D17</f>
        <v>96094</v>
      </c>
      <c r="E18" s="84">
        <f t="shared" ref="E18:G18" si="8">E17</f>
        <v>0</v>
      </c>
      <c r="F18" s="84">
        <f t="shared" si="8"/>
        <v>0</v>
      </c>
      <c r="G18" s="84">
        <f t="shared" si="8"/>
        <v>0</v>
      </c>
      <c r="H18" s="114"/>
    </row>
  </sheetData>
  <mergeCells count="4">
    <mergeCell ref="A1:H1"/>
    <mergeCell ref="B3:F3"/>
    <mergeCell ref="G3:H3"/>
    <mergeCell ref="A3:A4"/>
  </mergeCells>
  <phoneticPr fontId="40" type="noConversion"/>
  <printOptions horizontalCentered="1"/>
  <pageMargins left="0.59" right="0.59" top="0.79" bottom="0.79" header="0.59" footer="0.59"/>
  <pageSetup paperSize="9" scale="9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"/>
    </sheetView>
  </sheetViews>
  <sheetFormatPr defaultColWidth="9" defaultRowHeight="15"/>
  <cols>
    <col min="1" max="1" width="32.625" style="118" customWidth="1"/>
    <col min="2" max="3" width="15.125" style="119" customWidth="1"/>
    <col min="4" max="4" width="16.875" style="119" customWidth="1"/>
    <col min="5" max="5" width="12.25" style="119" customWidth="1"/>
    <col min="6" max="6" width="12.25" style="120" customWidth="1"/>
    <col min="7" max="7" width="15.125" style="121" customWidth="1"/>
    <col min="8" max="8" width="12.25" style="122" customWidth="1"/>
    <col min="9" max="9" width="9" style="118" hidden="1" customWidth="1"/>
    <col min="10" max="16384" width="9" style="118"/>
  </cols>
  <sheetData>
    <row r="1" spans="1:9" s="115" customFormat="1" ht="48" customHeight="1">
      <c r="A1" s="466" t="s">
        <v>599</v>
      </c>
      <c r="B1" s="466"/>
      <c r="C1" s="466"/>
      <c r="D1" s="466"/>
      <c r="E1" s="466"/>
      <c r="F1" s="466"/>
      <c r="G1" s="466"/>
      <c r="H1" s="466"/>
    </row>
    <row r="2" spans="1:9" ht="14.25">
      <c r="A2" s="274" t="s">
        <v>601</v>
      </c>
      <c r="F2" s="123"/>
      <c r="G2" s="119"/>
      <c r="H2" s="123" t="s">
        <v>3</v>
      </c>
    </row>
    <row r="3" spans="1:9" ht="42" customHeight="1">
      <c r="A3" s="452" t="s">
        <v>4</v>
      </c>
      <c r="B3" s="449" t="s">
        <v>5</v>
      </c>
      <c r="C3" s="449"/>
      <c r="D3" s="449"/>
      <c r="E3" s="449"/>
      <c r="F3" s="449"/>
      <c r="G3" s="451" t="s">
        <v>6</v>
      </c>
      <c r="H3" s="451"/>
    </row>
    <row r="4" spans="1:9" s="116" customFormat="1" ht="42" customHeight="1">
      <c r="A4" s="452"/>
      <c r="B4" s="268" t="s">
        <v>7</v>
      </c>
      <c r="C4" s="268" t="s">
        <v>8</v>
      </c>
      <c r="D4" s="268" t="s">
        <v>9</v>
      </c>
      <c r="E4" s="268" t="s">
        <v>10</v>
      </c>
      <c r="F4" s="268" t="s">
        <v>11</v>
      </c>
      <c r="G4" s="268" t="s">
        <v>7</v>
      </c>
      <c r="H4" s="41" t="s">
        <v>12</v>
      </c>
      <c r="I4" s="116" t="s">
        <v>433</v>
      </c>
    </row>
    <row r="5" spans="1:9" ht="39.75" customHeight="1" thickBot="1">
      <c r="A5" s="124" t="s">
        <v>434</v>
      </c>
      <c r="B5" s="125">
        <v>0</v>
      </c>
      <c r="C5" s="125">
        <v>0</v>
      </c>
      <c r="D5" s="125">
        <v>0</v>
      </c>
      <c r="E5" s="53">
        <v>0</v>
      </c>
      <c r="F5" s="126"/>
      <c r="G5" s="127">
        <v>0</v>
      </c>
      <c r="H5" s="53"/>
    </row>
    <row r="6" spans="1:9" ht="39.75" customHeight="1" thickTop="1">
      <c r="A6" s="57" t="s">
        <v>435</v>
      </c>
      <c r="B6" s="128">
        <v>5000</v>
      </c>
      <c r="C6" s="129">
        <v>5000</v>
      </c>
      <c r="D6" s="129">
        <v>5000</v>
      </c>
      <c r="E6" s="44"/>
      <c r="F6" s="44"/>
      <c r="G6" s="128">
        <v>5000</v>
      </c>
      <c r="H6" s="44"/>
      <c r="I6" s="134">
        <v>68561</v>
      </c>
    </row>
    <row r="7" spans="1:9" ht="39.75" customHeight="1">
      <c r="A7" s="130" t="s">
        <v>436</v>
      </c>
      <c r="B7" s="57"/>
      <c r="C7" s="128">
        <v>16000</v>
      </c>
      <c r="D7" s="128">
        <v>16000</v>
      </c>
      <c r="E7" s="128"/>
      <c r="F7" s="44"/>
      <c r="G7" s="44"/>
      <c r="H7" s="128"/>
      <c r="I7" s="44"/>
    </row>
    <row r="8" spans="1:9" ht="39.75" customHeight="1">
      <c r="A8" s="130" t="s">
        <v>437</v>
      </c>
      <c r="B8" s="57"/>
      <c r="C8" s="128">
        <v>139512</v>
      </c>
      <c r="D8" s="128">
        <v>139512</v>
      </c>
      <c r="E8" s="128"/>
      <c r="F8" s="44"/>
      <c r="G8" s="44"/>
      <c r="H8" s="128"/>
      <c r="I8" s="44"/>
    </row>
    <row r="9" spans="1:9" ht="39.75" customHeight="1">
      <c r="A9" s="130" t="s">
        <v>438</v>
      </c>
      <c r="B9" s="48"/>
      <c r="C9" s="48">
        <v>131486</v>
      </c>
      <c r="D9" s="48">
        <v>131486</v>
      </c>
      <c r="E9" s="44"/>
      <c r="F9" s="131"/>
      <c r="G9" s="48"/>
      <c r="H9" s="44"/>
      <c r="I9" s="134">
        <v>18</v>
      </c>
    </row>
    <row r="10" spans="1:9" s="117" customFormat="1" ht="39.75" customHeight="1">
      <c r="A10" s="130" t="s">
        <v>439</v>
      </c>
      <c r="B10" s="48">
        <v>181840</v>
      </c>
      <c r="C10" s="48">
        <f>10874+7147</f>
        <v>18021</v>
      </c>
      <c r="D10" s="48">
        <f>10874+7147</f>
        <v>18021</v>
      </c>
      <c r="E10" s="44"/>
      <c r="F10" s="44"/>
      <c r="G10" s="48">
        <f>240800+30202</f>
        <v>271002</v>
      </c>
      <c r="H10" s="44"/>
      <c r="I10" s="134">
        <v>2444</v>
      </c>
    </row>
    <row r="11" spans="1:9" s="117" customFormat="1" ht="39.75" customHeight="1">
      <c r="A11" s="130" t="s">
        <v>440</v>
      </c>
      <c r="C11" s="48"/>
      <c r="D11" s="48"/>
      <c r="E11" s="44"/>
      <c r="F11" s="44"/>
      <c r="G11" s="132"/>
      <c r="H11" s="44"/>
      <c r="I11" s="134">
        <v>1714</v>
      </c>
    </row>
    <row r="12" spans="1:9" ht="39.75" customHeight="1">
      <c r="A12" s="133" t="s">
        <v>441</v>
      </c>
      <c r="B12" s="45">
        <f>SUM(B5:B10)-B11</f>
        <v>186840</v>
      </c>
      <c r="C12" s="45">
        <f t="shared" ref="C12:D12" si="0">SUM(C5:C10)-C11</f>
        <v>310019</v>
      </c>
      <c r="D12" s="45">
        <f t="shared" si="0"/>
        <v>310019</v>
      </c>
      <c r="E12" s="46"/>
      <c r="F12" s="46"/>
      <c r="G12" s="45">
        <f>SUM(G5:G10)</f>
        <v>276002</v>
      </c>
      <c r="H12" s="46"/>
      <c r="I12" s="119" t="e">
        <f>I6+I9+I10+#REF!-I11</f>
        <v>#REF!</v>
      </c>
    </row>
    <row r="13" spans="1:9" ht="15" customHeight="1"/>
    <row r="14" spans="1:9" ht="15" customHeight="1"/>
    <row r="15" spans="1:9" ht="15" customHeight="1"/>
    <row r="16" spans="1:9" ht="15" customHeight="1"/>
    <row r="17" ht="15" customHeight="1"/>
    <row r="18" ht="15" customHeight="1"/>
  </sheetData>
  <mergeCells count="4">
    <mergeCell ref="A1:H1"/>
    <mergeCell ref="A3:A4"/>
    <mergeCell ref="B3:F3"/>
    <mergeCell ref="G3:H3"/>
  </mergeCells>
  <phoneticPr fontId="4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2" sqref="A2"/>
    </sheetView>
  </sheetViews>
  <sheetFormatPr defaultColWidth="9" defaultRowHeight="15"/>
  <cols>
    <col min="1" max="1" width="46.625" style="94" customWidth="1"/>
    <col min="2" max="2" width="12.625" style="94" customWidth="1"/>
    <col min="3" max="3" width="12.75" style="94" customWidth="1"/>
    <col min="4" max="4" width="11.875" style="94" customWidth="1"/>
    <col min="5" max="6" width="11" style="94" customWidth="1"/>
    <col min="7" max="7" width="14.875" style="95" customWidth="1"/>
    <col min="8" max="8" width="11" style="96" customWidth="1"/>
    <col min="9" max="10" width="9" style="94" hidden="1" customWidth="1"/>
    <col min="11" max="16384" width="9" style="94"/>
  </cols>
  <sheetData>
    <row r="1" spans="1:10" s="90" customFormat="1" ht="48" customHeight="1">
      <c r="A1" s="467" t="s">
        <v>600</v>
      </c>
      <c r="B1" s="467"/>
      <c r="C1" s="467"/>
      <c r="D1" s="467"/>
      <c r="E1" s="467"/>
      <c r="F1" s="467"/>
      <c r="G1" s="467"/>
      <c r="H1" s="467"/>
    </row>
    <row r="2" spans="1:10" s="89" customFormat="1" ht="14.25">
      <c r="A2" s="335" t="s">
        <v>602</v>
      </c>
      <c r="F2" s="97"/>
      <c r="H2" s="98" t="s">
        <v>3</v>
      </c>
    </row>
    <row r="3" spans="1:10" s="89" customFormat="1" ht="33.75" customHeight="1">
      <c r="A3" s="452" t="s">
        <v>4</v>
      </c>
      <c r="B3" s="449" t="s">
        <v>5</v>
      </c>
      <c r="C3" s="449"/>
      <c r="D3" s="449"/>
      <c r="E3" s="449"/>
      <c r="F3" s="449"/>
      <c r="G3" s="451" t="s">
        <v>6</v>
      </c>
      <c r="H3" s="451"/>
    </row>
    <row r="4" spans="1:10" s="91" customFormat="1" ht="33.75" customHeight="1">
      <c r="A4" s="452"/>
      <c r="B4" s="268" t="s">
        <v>7</v>
      </c>
      <c r="C4" s="268" t="s">
        <v>8</v>
      </c>
      <c r="D4" s="268" t="s">
        <v>442</v>
      </c>
      <c r="E4" s="268" t="s">
        <v>10</v>
      </c>
      <c r="F4" s="268" t="s">
        <v>11</v>
      </c>
      <c r="G4" s="268" t="s">
        <v>7</v>
      </c>
      <c r="H4" s="41" t="s">
        <v>12</v>
      </c>
      <c r="I4" s="91" t="s">
        <v>443</v>
      </c>
    </row>
    <row r="5" spans="1:10" ht="29.25" customHeight="1">
      <c r="A5" s="66" t="s">
        <v>444</v>
      </c>
      <c r="B5" s="85">
        <f>B6+B7+B9+B10+B11+B8</f>
        <v>186840</v>
      </c>
      <c r="C5" s="85">
        <f>C6+C7+C9+C10+C11+C8</f>
        <v>63925</v>
      </c>
      <c r="D5" s="85">
        <f>D6+D7+D9+D10+D11</f>
        <v>63925</v>
      </c>
      <c r="E5" s="99">
        <f>D5/C5*100</f>
        <v>100</v>
      </c>
      <c r="F5" s="100">
        <f>D5/J5*100</f>
        <v>59.127402556560668</v>
      </c>
      <c r="G5" s="85">
        <f>SUM(G6:G11)</f>
        <v>35202</v>
      </c>
      <c r="H5" s="100">
        <f>G5/D5*100</f>
        <v>55.067657411028549</v>
      </c>
      <c r="I5" s="85">
        <f>I6+I7+I9+I11</f>
        <v>117261</v>
      </c>
      <c r="J5" s="94">
        <f>SUM(J6:J11)</f>
        <v>108114</v>
      </c>
    </row>
    <row r="6" spans="1:10" ht="29.25" customHeight="1">
      <c r="A6" s="86" t="s">
        <v>445</v>
      </c>
      <c r="B6" s="82"/>
      <c r="C6" s="68">
        <f>33765+2300</f>
        <v>36065</v>
      </c>
      <c r="D6" s="68">
        <f>33765+2300</f>
        <v>36065</v>
      </c>
      <c r="E6" s="101">
        <f>D6/C6*100</f>
        <v>100</v>
      </c>
      <c r="F6" s="101">
        <f t="shared" ref="F6:F10" si="0">D6/J6*100</f>
        <v>155.84892614839464</v>
      </c>
      <c r="G6" s="102"/>
      <c r="H6" s="100">
        <f>G6/D6*100</f>
        <v>0</v>
      </c>
      <c r="I6" s="94">
        <v>27393</v>
      </c>
      <c r="J6" s="94">
        <v>23141</v>
      </c>
    </row>
    <row r="7" spans="1:10" ht="38.1" customHeight="1">
      <c r="A7" s="86" t="s">
        <v>388</v>
      </c>
      <c r="B7" s="82">
        <v>5000</v>
      </c>
      <c r="C7" s="68">
        <v>20327</v>
      </c>
      <c r="D7" s="68">
        <v>20327</v>
      </c>
      <c r="E7" s="101">
        <v>100</v>
      </c>
      <c r="F7" s="101">
        <f t="shared" si="0"/>
        <v>36.955494145880301</v>
      </c>
      <c r="G7" s="103">
        <v>5000</v>
      </c>
      <c r="H7" s="101">
        <f t="shared" ref="H7:H10" si="1">G7/D7*100</f>
        <v>24.597825552221185</v>
      </c>
      <c r="I7" s="94">
        <v>52186</v>
      </c>
      <c r="J7" s="94">
        <v>55004</v>
      </c>
    </row>
    <row r="8" spans="1:10" ht="38.1" customHeight="1">
      <c r="A8" s="86" t="s">
        <v>446</v>
      </c>
      <c r="B8" s="82">
        <v>150000</v>
      </c>
      <c r="C8" s="68"/>
      <c r="D8" s="68"/>
      <c r="E8" s="101"/>
      <c r="F8" s="101"/>
      <c r="G8" s="82"/>
      <c r="H8" s="101"/>
    </row>
    <row r="9" spans="1:10" ht="30" customHeight="1">
      <c r="A9" s="86" t="s">
        <v>447</v>
      </c>
      <c r="B9" s="82">
        <v>31840</v>
      </c>
      <c r="C9" s="82">
        <f>262+7147</f>
        <v>7409</v>
      </c>
      <c r="D9" s="82">
        <f>262+7147</f>
        <v>7409</v>
      </c>
      <c r="E9" s="101">
        <v>100</v>
      </c>
      <c r="F9" s="101">
        <f t="shared" si="0"/>
        <v>24.756908477294751</v>
      </c>
      <c r="G9" s="82">
        <v>30202</v>
      </c>
      <c r="H9" s="101">
        <f>G9/D9*100</f>
        <v>407.63935753812933</v>
      </c>
      <c r="I9" s="94">
        <v>682</v>
      </c>
      <c r="J9" s="94">
        <v>29927</v>
      </c>
    </row>
    <row r="10" spans="1:10" ht="30" customHeight="1">
      <c r="A10" s="86" t="s">
        <v>448</v>
      </c>
      <c r="B10" s="104"/>
      <c r="C10" s="82">
        <v>124</v>
      </c>
      <c r="D10" s="82">
        <v>124</v>
      </c>
      <c r="E10" s="101">
        <v>100</v>
      </c>
      <c r="F10" s="101">
        <f t="shared" si="0"/>
        <v>295.23809523809524</v>
      </c>
      <c r="G10" s="105"/>
      <c r="H10" s="100">
        <f t="shared" si="1"/>
        <v>0</v>
      </c>
      <c r="I10" s="94">
        <v>48</v>
      </c>
      <c r="J10" s="94">
        <v>42</v>
      </c>
    </row>
    <row r="11" spans="1:10" s="92" customFormat="1" ht="33" customHeight="1" thickBot="1">
      <c r="A11" s="106" t="s">
        <v>449</v>
      </c>
      <c r="B11" s="107"/>
      <c r="C11" s="107"/>
      <c r="D11" s="107"/>
      <c r="E11" s="108"/>
      <c r="F11" s="108"/>
      <c r="G11" s="109"/>
      <c r="H11" s="110"/>
      <c r="I11" s="92">
        <v>37000</v>
      </c>
    </row>
    <row r="12" spans="1:10" s="93" customFormat="1" ht="29.25" customHeight="1" thickTop="1">
      <c r="A12" s="81" t="s">
        <v>450</v>
      </c>
      <c r="B12" s="84"/>
      <c r="C12" s="82">
        <v>10488</v>
      </c>
      <c r="D12" s="82">
        <v>10488</v>
      </c>
      <c r="E12" s="82"/>
      <c r="F12" s="111"/>
      <c r="G12" s="82">
        <v>240800</v>
      </c>
      <c r="H12" s="112"/>
    </row>
    <row r="13" spans="1:10" s="93" customFormat="1" ht="29.25" customHeight="1">
      <c r="A13" s="81" t="s">
        <v>451</v>
      </c>
      <c r="B13" s="84"/>
      <c r="C13" s="82">
        <v>139512</v>
      </c>
      <c r="D13" s="82">
        <v>139512</v>
      </c>
      <c r="E13" s="99"/>
      <c r="F13" s="112"/>
      <c r="G13" s="83"/>
      <c r="H13" s="112"/>
    </row>
    <row r="14" spans="1:10" ht="29.25" customHeight="1">
      <c r="A14" s="66" t="s">
        <v>452</v>
      </c>
      <c r="B14" s="84">
        <f>B5+B12+B13</f>
        <v>186840</v>
      </c>
      <c r="C14" s="84">
        <f t="shared" ref="C14:G14" si="2">C5+C12+C13</f>
        <v>213925</v>
      </c>
      <c r="D14" s="84">
        <f t="shared" si="2"/>
        <v>213925</v>
      </c>
      <c r="E14" s="84"/>
      <c r="F14" s="84"/>
      <c r="G14" s="84">
        <f t="shared" si="2"/>
        <v>276002</v>
      </c>
      <c r="H14" s="113"/>
    </row>
    <row r="15" spans="1:10" s="93" customFormat="1" ht="29.25" customHeight="1">
      <c r="A15" s="66" t="s">
        <v>441</v>
      </c>
      <c r="B15" s="84">
        <v>186840</v>
      </c>
      <c r="C15" s="85">
        <f>表十全区收入!C12</f>
        <v>310019</v>
      </c>
      <c r="D15" s="85">
        <f>表十全区收入!D12</f>
        <v>310019</v>
      </c>
      <c r="E15" s="99"/>
      <c r="F15" s="112"/>
      <c r="G15" s="83">
        <f>表十全区收入!G12</f>
        <v>276002</v>
      </c>
      <c r="H15" s="112"/>
    </row>
    <row r="16" spans="1:10" ht="29.25" customHeight="1">
      <c r="A16" s="86" t="s">
        <v>453</v>
      </c>
      <c r="B16" s="82">
        <f>B14</f>
        <v>186840</v>
      </c>
      <c r="C16" s="82">
        <f t="shared" ref="C16:G16" si="3">C14</f>
        <v>213925</v>
      </c>
      <c r="D16" s="82">
        <f t="shared" si="3"/>
        <v>213925</v>
      </c>
      <c r="E16" s="82">
        <f t="shared" si="3"/>
        <v>0</v>
      </c>
      <c r="F16" s="82">
        <f t="shared" si="3"/>
        <v>0</v>
      </c>
      <c r="G16" s="82">
        <f t="shared" si="3"/>
        <v>276002</v>
      </c>
      <c r="H16" s="113"/>
    </row>
    <row r="17" spans="1:8" ht="29.25" customHeight="1">
      <c r="A17" s="66" t="s">
        <v>454</v>
      </c>
      <c r="B17" s="87">
        <f>B15-B16</f>
        <v>0</v>
      </c>
      <c r="C17" s="82">
        <f t="shared" ref="C17:G17" si="4">C15-C16</f>
        <v>96094</v>
      </c>
      <c r="D17" s="82">
        <f t="shared" si="4"/>
        <v>96094</v>
      </c>
      <c r="E17" s="87">
        <f t="shared" si="4"/>
        <v>0</v>
      </c>
      <c r="F17" s="87">
        <f t="shared" si="4"/>
        <v>0</v>
      </c>
      <c r="G17" s="87">
        <f t="shared" si="4"/>
        <v>0</v>
      </c>
      <c r="H17" s="114"/>
    </row>
    <row r="18" spans="1:8" ht="29.25" customHeight="1">
      <c r="A18" s="66" t="s">
        <v>455</v>
      </c>
      <c r="B18" s="84"/>
      <c r="C18" s="84">
        <f>C17</f>
        <v>96094</v>
      </c>
      <c r="D18" s="84">
        <f>D17</f>
        <v>96094</v>
      </c>
      <c r="E18" s="84">
        <f t="shared" ref="E18:G18" si="5">E17</f>
        <v>0</v>
      </c>
      <c r="F18" s="84">
        <f t="shared" si="5"/>
        <v>0</v>
      </c>
      <c r="G18" s="84">
        <f t="shared" si="5"/>
        <v>0</v>
      </c>
      <c r="H18" s="114"/>
    </row>
  </sheetData>
  <mergeCells count="4">
    <mergeCell ref="A1:H1"/>
    <mergeCell ref="A3:A4"/>
    <mergeCell ref="B3:F3"/>
    <mergeCell ref="G3:H3"/>
  </mergeCells>
  <phoneticPr fontId="4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view="pageBreakPreview" zoomScaleNormal="50" workbookViewId="0">
      <selection activeCell="E25" sqref="E25"/>
    </sheetView>
  </sheetViews>
  <sheetFormatPr defaultColWidth="9" defaultRowHeight="14.25"/>
  <cols>
    <col min="1" max="15" width="9.375" style="10" customWidth="1"/>
    <col min="16" max="17" width="9" style="10"/>
    <col min="18" max="18" width="9" style="10" customWidth="1"/>
    <col min="19" max="16384" width="9" style="10"/>
  </cols>
  <sheetData>
    <row r="1" spans="1:11" ht="13.5" customHeight="1">
      <c r="A1" s="443" t="s">
        <v>0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spans="1:11" ht="13.5" customHeight="1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</row>
    <row r="3" spans="1:11" ht="13.5" customHeight="1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1" ht="13.5" customHeight="1">
      <c r="A4" s="443"/>
      <c r="B4" s="443"/>
      <c r="C4" s="443"/>
      <c r="D4" s="443"/>
      <c r="E4" s="443"/>
      <c r="F4" s="443"/>
      <c r="G4" s="443"/>
      <c r="H4" s="443"/>
      <c r="I4" s="443"/>
      <c r="J4" s="443"/>
      <c r="K4" s="443"/>
    </row>
    <row r="5" spans="1:11" ht="13.5" customHeight="1">
      <c r="A5" s="443"/>
      <c r="B5" s="443"/>
      <c r="C5" s="443"/>
      <c r="D5" s="443"/>
      <c r="E5" s="443"/>
      <c r="F5" s="443"/>
      <c r="G5" s="443"/>
      <c r="H5" s="443"/>
      <c r="I5" s="443"/>
      <c r="J5" s="443"/>
      <c r="K5" s="443"/>
    </row>
    <row r="6" spans="1:11" ht="13.5" customHeight="1">
      <c r="A6" s="443"/>
      <c r="B6" s="443"/>
      <c r="C6" s="443"/>
      <c r="D6" s="443"/>
      <c r="E6" s="443"/>
      <c r="F6" s="443"/>
      <c r="G6" s="443"/>
      <c r="H6" s="443"/>
      <c r="I6" s="443"/>
      <c r="J6" s="443"/>
      <c r="K6" s="443"/>
    </row>
    <row r="7" spans="1:11" ht="13.5" customHeight="1">
      <c r="A7" s="443"/>
      <c r="B7" s="443"/>
      <c r="C7" s="443"/>
      <c r="D7" s="443"/>
      <c r="E7" s="443"/>
      <c r="F7" s="443"/>
      <c r="G7" s="443"/>
      <c r="H7" s="443"/>
      <c r="I7" s="443"/>
      <c r="J7" s="443"/>
      <c r="K7" s="443"/>
    </row>
    <row r="8" spans="1:11" ht="13.5" customHeight="1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</row>
    <row r="9" spans="1:11" ht="13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3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2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3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3.5" customHeight="1"/>
    <row r="14" spans="1:11" ht="13.5" customHeight="1"/>
    <row r="15" spans="1:11" ht="13.5" customHeight="1"/>
    <row r="16" spans="1:11" ht="13.5" customHeight="1"/>
    <row r="17" spans="1:11" ht="13.5" customHeight="1"/>
    <row r="18" spans="1:11" ht="13.5" customHeight="1"/>
    <row r="19" spans="1:11" ht="17.25" customHeight="1"/>
    <row r="20" spans="1:11" ht="17.25" customHeight="1">
      <c r="F20" s="12"/>
    </row>
    <row r="21" spans="1:11" ht="17.25" customHeight="1"/>
    <row r="22" spans="1:11" ht="17.25" customHeight="1">
      <c r="A22" s="13"/>
      <c r="B22" s="13"/>
      <c r="C22" s="13"/>
      <c r="D22" s="13"/>
      <c r="E22" s="13"/>
      <c r="F22" s="14"/>
      <c r="G22" s="13"/>
      <c r="H22" s="13"/>
      <c r="I22" s="13"/>
      <c r="J22" s="13"/>
      <c r="K22" s="13"/>
    </row>
    <row r="23" spans="1:11" ht="17.25" customHeight="1">
      <c r="A23" s="13"/>
      <c r="B23" s="13"/>
      <c r="C23" s="13"/>
      <c r="D23" s="13"/>
      <c r="E23" s="13"/>
      <c r="F23" s="14"/>
      <c r="G23" s="13"/>
      <c r="H23" s="13"/>
      <c r="I23" s="13"/>
      <c r="J23" s="13"/>
      <c r="K23" s="13"/>
    </row>
    <row r="24" spans="1:11" ht="17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17.25" customHeight="1">
      <c r="F25" s="16"/>
      <c r="G25" s="16"/>
      <c r="H25" s="16"/>
      <c r="I25" s="16"/>
      <c r="J25" s="16"/>
      <c r="K25" s="16"/>
    </row>
    <row r="26" spans="1:11" ht="17.25" customHeight="1">
      <c r="F26" s="16"/>
      <c r="G26" s="16"/>
      <c r="H26" s="16"/>
      <c r="I26" s="16"/>
      <c r="J26" s="16"/>
      <c r="K26" s="16"/>
    </row>
    <row r="27" spans="1:11" ht="17.25" customHeight="1">
      <c r="F27" s="16"/>
      <c r="G27" s="16"/>
      <c r="H27" s="16"/>
      <c r="I27" s="16"/>
      <c r="J27" s="16"/>
      <c r="K27" s="16"/>
    </row>
    <row r="28" spans="1:11" ht="17.25" customHeight="1">
      <c r="F28" s="16"/>
      <c r="G28" s="16"/>
      <c r="H28" s="16"/>
      <c r="I28" s="16"/>
      <c r="J28" s="16"/>
      <c r="K28" s="16"/>
    </row>
    <row r="29" spans="1:11" ht="17.25" customHeight="1"/>
    <row r="30" spans="1:11" ht="17.25" customHeight="1"/>
    <row r="31" spans="1:11" ht="17.25" customHeight="1"/>
    <row r="32" spans="1:11" ht="17.25" customHeight="1"/>
    <row r="33" ht="17.25" customHeight="1"/>
    <row r="34" ht="17.25" customHeight="1"/>
  </sheetData>
  <mergeCells count="1">
    <mergeCell ref="A1:K8"/>
  </mergeCells>
  <phoneticPr fontId="40" type="noConversion"/>
  <printOptions horizontalCentered="1" verticalCentered="1"/>
  <pageMargins left="0.78740157480314998" right="0.78740157480314998" top="0.78740157480314998" bottom="0.78740157480314998" header="0.59055118110236204" footer="0.23622047244094499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0"/>
  <sheetViews>
    <sheetView showGridLines="0" showZeros="0" view="pageBreakPreview" zoomScaleNormal="96" workbookViewId="0">
      <pane xSplit="1" ySplit="3" topLeftCell="B10" activePane="bottomRight" state="frozen"/>
      <selection pane="topRight"/>
      <selection pane="bottomLeft"/>
      <selection pane="bottomRight" activeCell="E26" sqref="E26"/>
    </sheetView>
  </sheetViews>
  <sheetFormatPr defaultColWidth="9" defaultRowHeight="14.25"/>
  <cols>
    <col min="1" max="1" width="62.25" style="59" customWidth="1"/>
    <col min="2" max="2" width="26.25" style="60" customWidth="1"/>
    <col min="3" max="3" width="26.25" style="61" customWidth="1"/>
    <col min="4" max="16384" width="9" style="59"/>
  </cols>
  <sheetData>
    <row r="1" spans="1:3" ht="48" customHeight="1">
      <c r="A1" s="468" t="s">
        <v>609</v>
      </c>
      <c r="B1" s="468"/>
      <c r="C1" s="468"/>
    </row>
    <row r="2" spans="1:3" ht="24" customHeight="1">
      <c r="A2" s="336" t="s">
        <v>608</v>
      </c>
      <c r="B2" s="62"/>
      <c r="C2" s="63" t="s">
        <v>3</v>
      </c>
    </row>
    <row r="3" spans="1:3" ht="18.95" customHeight="1">
      <c r="A3" s="7" t="s">
        <v>4</v>
      </c>
      <c r="B3" s="64" t="s">
        <v>456</v>
      </c>
      <c r="C3" s="65" t="s">
        <v>79</v>
      </c>
    </row>
    <row r="4" spans="1:3" ht="18.95" customHeight="1">
      <c r="A4" s="66" t="s">
        <v>444</v>
      </c>
      <c r="B4" s="8">
        <f>B5+B12+B26+B20</f>
        <v>63925</v>
      </c>
      <c r="C4" s="8">
        <f>C5+C12+C26+C20</f>
        <v>35202</v>
      </c>
    </row>
    <row r="5" spans="1:3" ht="18.95" customHeight="1">
      <c r="A5" s="67" t="s">
        <v>457</v>
      </c>
      <c r="B5" s="68">
        <f>B6+B8</f>
        <v>36065</v>
      </c>
      <c r="C5" s="69">
        <f>C6</f>
        <v>0</v>
      </c>
    </row>
    <row r="6" spans="1:3" ht="18.95" customHeight="1">
      <c r="A6" s="70" t="s">
        <v>458</v>
      </c>
      <c r="B6" s="9">
        <f>B7</f>
        <v>33078</v>
      </c>
      <c r="C6" s="71">
        <f>SUM(C9:C9)</f>
        <v>0</v>
      </c>
    </row>
    <row r="7" spans="1:3" ht="18.95" customHeight="1">
      <c r="A7" s="70" t="s">
        <v>459</v>
      </c>
      <c r="B7" s="9">
        <f>32300+778</f>
        <v>33078</v>
      </c>
      <c r="C7" s="71"/>
    </row>
    <row r="8" spans="1:3" ht="18.95" customHeight="1">
      <c r="A8" s="72" t="s">
        <v>460</v>
      </c>
      <c r="B8" s="9">
        <f>SUM(B9:B11)</f>
        <v>2987</v>
      </c>
      <c r="C8" s="71"/>
    </row>
    <row r="9" spans="1:3" ht="18.95" customHeight="1">
      <c r="A9" s="72" t="s">
        <v>461</v>
      </c>
      <c r="B9" s="68">
        <f>128+1624</f>
        <v>1752</v>
      </c>
      <c r="C9" s="73"/>
    </row>
    <row r="10" spans="1:3" ht="18.95" customHeight="1">
      <c r="A10" s="72" t="s">
        <v>462</v>
      </c>
      <c r="B10" s="68">
        <v>1212</v>
      </c>
      <c r="C10" s="73"/>
    </row>
    <row r="11" spans="1:3" ht="18.95" customHeight="1">
      <c r="A11" s="72" t="s">
        <v>463</v>
      </c>
      <c r="B11" s="68">
        <v>23</v>
      </c>
      <c r="C11" s="73"/>
    </row>
    <row r="12" spans="1:3" ht="18.95" customHeight="1">
      <c r="A12" s="74" t="s">
        <v>464</v>
      </c>
      <c r="B12" s="75">
        <f>B13+B15</f>
        <v>20327</v>
      </c>
      <c r="C12" s="76">
        <f>C13+C15</f>
        <v>5000</v>
      </c>
    </row>
    <row r="13" spans="1:3" ht="18.95" customHeight="1">
      <c r="A13" s="70" t="s">
        <v>465</v>
      </c>
      <c r="B13" s="9">
        <f>B14</f>
        <v>16000</v>
      </c>
      <c r="C13" s="76">
        <f>C14</f>
        <v>0</v>
      </c>
    </row>
    <row r="14" spans="1:3" ht="18.95" customHeight="1">
      <c r="A14" s="72" t="s">
        <v>466</v>
      </c>
      <c r="B14" s="9">
        <v>16000</v>
      </c>
      <c r="C14" s="76"/>
    </row>
    <row r="15" spans="1:3" ht="18.95" customHeight="1">
      <c r="A15" s="70" t="s">
        <v>467</v>
      </c>
      <c r="B15" s="9">
        <f>SUM(B16:B19)</f>
        <v>4327</v>
      </c>
      <c r="C15" s="76">
        <f>SUM(C16:C19)</f>
        <v>5000</v>
      </c>
    </row>
    <row r="16" spans="1:3" ht="18.95" customHeight="1">
      <c r="A16" s="70" t="s">
        <v>468</v>
      </c>
      <c r="B16" s="9">
        <v>836</v>
      </c>
      <c r="C16" s="76">
        <v>6.8</v>
      </c>
    </row>
    <row r="17" spans="1:3" ht="18.95" customHeight="1">
      <c r="A17" s="70" t="s">
        <v>469</v>
      </c>
      <c r="B17" s="9">
        <v>79</v>
      </c>
      <c r="C17" s="76">
        <v>527</v>
      </c>
    </row>
    <row r="18" spans="1:3" ht="18.95" customHeight="1">
      <c r="A18" s="70" t="s">
        <v>470</v>
      </c>
      <c r="B18" s="9">
        <v>60</v>
      </c>
      <c r="C18" s="76">
        <v>57.2</v>
      </c>
    </row>
    <row r="19" spans="1:3" ht="18.95" customHeight="1">
      <c r="A19" s="70" t="s">
        <v>471</v>
      </c>
      <c r="B19" s="9">
        <f>2+3350</f>
        <v>3352</v>
      </c>
      <c r="C19" s="76">
        <v>4409</v>
      </c>
    </row>
    <row r="20" spans="1:3" ht="18.95" customHeight="1">
      <c r="A20" s="74" t="s">
        <v>472</v>
      </c>
      <c r="B20" s="75">
        <f>B21</f>
        <v>7409</v>
      </c>
      <c r="C20" s="77">
        <f>C21</f>
        <v>30202</v>
      </c>
    </row>
    <row r="21" spans="1:3" ht="18.95" customHeight="1">
      <c r="A21" s="70" t="s">
        <v>473</v>
      </c>
      <c r="B21" s="9">
        <f>SUM(B22:B25)</f>
        <v>7409</v>
      </c>
      <c r="C21" s="73">
        <f>SUM(C22:C25)</f>
        <v>30202</v>
      </c>
    </row>
    <row r="22" spans="1:3" ht="18.95" customHeight="1">
      <c r="A22" s="70" t="s">
        <v>474</v>
      </c>
      <c r="B22" s="9"/>
      <c r="C22" s="73"/>
    </row>
    <row r="23" spans="1:3" ht="18.95" customHeight="1">
      <c r="A23" s="70" t="s">
        <v>475</v>
      </c>
      <c r="B23" s="9"/>
      <c r="C23" s="73"/>
    </row>
    <row r="24" spans="1:3" ht="18.95" customHeight="1">
      <c r="A24" s="70" t="s">
        <v>476</v>
      </c>
      <c r="B24" s="9"/>
      <c r="C24" s="73"/>
    </row>
    <row r="25" spans="1:3" ht="18.95" customHeight="1">
      <c r="A25" s="70" t="s">
        <v>477</v>
      </c>
      <c r="B25" s="9">
        <f>262+7147</f>
        <v>7409</v>
      </c>
      <c r="C25" s="73">
        <v>30202</v>
      </c>
    </row>
    <row r="26" spans="1:3" ht="18.95" customHeight="1">
      <c r="A26" s="78" t="s">
        <v>478</v>
      </c>
      <c r="B26" s="75">
        <f>B27</f>
        <v>124</v>
      </c>
      <c r="C26" s="79"/>
    </row>
    <row r="27" spans="1:3" ht="18.95" customHeight="1">
      <c r="A27" s="70" t="s">
        <v>479</v>
      </c>
      <c r="B27" s="9">
        <f>B28</f>
        <v>124</v>
      </c>
      <c r="C27" s="80"/>
    </row>
    <row r="28" spans="1:3" ht="18.75" customHeight="1">
      <c r="A28" s="70" t="s">
        <v>480</v>
      </c>
      <c r="B28" s="9">
        <v>124</v>
      </c>
      <c r="C28" s="80"/>
    </row>
    <row r="29" spans="1:3" ht="18.75" customHeight="1">
      <c r="A29" s="81" t="s">
        <v>450</v>
      </c>
      <c r="B29" s="82">
        <v>10488</v>
      </c>
      <c r="C29" s="82">
        <v>240800</v>
      </c>
    </row>
    <row r="30" spans="1:3" ht="18.75" customHeight="1">
      <c r="A30" s="81" t="s">
        <v>451</v>
      </c>
      <c r="B30" s="82">
        <v>139512</v>
      </c>
      <c r="C30" s="83"/>
    </row>
    <row r="31" spans="1:3" ht="18.75" customHeight="1">
      <c r="A31" s="66" t="s">
        <v>452</v>
      </c>
      <c r="B31" s="84">
        <f>B4+B29+B30</f>
        <v>213925</v>
      </c>
      <c r="C31" s="84">
        <f>C4+C29+C30</f>
        <v>276002</v>
      </c>
    </row>
    <row r="32" spans="1:3" ht="18.75" customHeight="1">
      <c r="A32" s="66" t="s">
        <v>441</v>
      </c>
      <c r="B32" s="85">
        <v>310019</v>
      </c>
      <c r="C32" s="85">
        <v>276002</v>
      </c>
    </row>
    <row r="33" spans="1:3" ht="18.75" customHeight="1">
      <c r="A33" s="86" t="s">
        <v>453</v>
      </c>
      <c r="B33" s="82">
        <f t="shared" ref="B33:C33" si="0">B31</f>
        <v>213925</v>
      </c>
      <c r="C33" s="82">
        <f t="shared" si="0"/>
        <v>276002</v>
      </c>
    </row>
    <row r="34" spans="1:3" ht="18.75" customHeight="1">
      <c r="A34" s="66" t="s">
        <v>454</v>
      </c>
      <c r="B34" s="82">
        <f t="shared" ref="B34:C34" si="1">B32-B33</f>
        <v>96094</v>
      </c>
      <c r="C34" s="87">
        <f t="shared" si="1"/>
        <v>0</v>
      </c>
    </row>
    <row r="35" spans="1:3" ht="18.75" customHeight="1">
      <c r="A35" s="66" t="s">
        <v>455</v>
      </c>
      <c r="B35" s="84">
        <f>B34</f>
        <v>96094</v>
      </c>
      <c r="C35" s="84">
        <f t="shared" ref="C35" si="2">C34</f>
        <v>0</v>
      </c>
    </row>
    <row r="160" spans="2:3">
      <c r="B160" s="59"/>
      <c r="C160" s="88"/>
    </row>
    <row r="161" spans="2:3">
      <c r="B161" s="59"/>
      <c r="C161" s="88"/>
    </row>
    <row r="162" spans="2:3">
      <c r="B162" s="59"/>
      <c r="C162" s="88"/>
    </row>
    <row r="163" spans="2:3">
      <c r="B163" s="59"/>
      <c r="C163" s="88"/>
    </row>
    <row r="164" spans="2:3">
      <c r="B164" s="59"/>
      <c r="C164" s="88"/>
    </row>
    <row r="165" spans="2:3">
      <c r="B165" s="59"/>
      <c r="C165" s="88"/>
    </row>
    <row r="166" spans="2:3">
      <c r="B166" s="59"/>
      <c r="C166" s="88"/>
    </row>
    <row r="167" spans="2:3">
      <c r="B167" s="59"/>
      <c r="C167" s="88"/>
    </row>
    <row r="168" spans="2:3">
      <c r="B168" s="59"/>
      <c r="C168" s="88"/>
    </row>
    <row r="169" spans="2:3">
      <c r="B169" s="59"/>
      <c r="C169" s="88"/>
    </row>
    <row r="170" spans="2:3">
      <c r="B170" s="59"/>
      <c r="C170" s="88"/>
    </row>
    <row r="171" spans="2:3">
      <c r="B171" s="59"/>
      <c r="C171" s="88"/>
    </row>
    <row r="172" spans="2:3">
      <c r="B172" s="59"/>
      <c r="C172" s="88"/>
    </row>
    <row r="173" spans="2:3">
      <c r="B173" s="59"/>
      <c r="C173" s="88"/>
    </row>
    <row r="174" spans="2:3">
      <c r="B174" s="59"/>
      <c r="C174" s="88"/>
    </row>
    <row r="175" spans="2:3">
      <c r="B175" s="59"/>
      <c r="C175" s="88"/>
    </row>
    <row r="176" spans="2:3">
      <c r="B176" s="59"/>
      <c r="C176" s="88"/>
    </row>
    <row r="177" spans="2:3">
      <c r="B177" s="59"/>
      <c r="C177" s="88"/>
    </row>
    <row r="178" spans="2:3">
      <c r="B178" s="59"/>
      <c r="C178" s="88"/>
    </row>
    <row r="179" spans="2:3">
      <c r="B179" s="59"/>
      <c r="C179" s="88"/>
    </row>
    <row r="180" spans="2:3">
      <c r="B180" s="59"/>
      <c r="C180" s="88"/>
    </row>
    <row r="181" spans="2:3">
      <c r="B181" s="59"/>
      <c r="C181" s="88"/>
    </row>
    <row r="182" spans="2:3">
      <c r="B182" s="59"/>
      <c r="C182" s="88"/>
    </row>
    <row r="183" spans="2:3">
      <c r="B183" s="59"/>
      <c r="C183" s="88"/>
    </row>
    <row r="184" spans="2:3">
      <c r="B184" s="59"/>
      <c r="C184" s="88"/>
    </row>
    <row r="185" spans="2:3">
      <c r="B185" s="59"/>
      <c r="C185" s="88"/>
    </row>
    <row r="186" spans="2:3">
      <c r="B186" s="59"/>
      <c r="C186" s="88"/>
    </row>
    <row r="187" spans="2:3">
      <c r="B187" s="59"/>
      <c r="C187" s="88"/>
    </row>
    <row r="188" spans="2:3">
      <c r="B188" s="59"/>
      <c r="C188" s="88"/>
    </row>
    <row r="189" spans="2:3">
      <c r="B189" s="59"/>
      <c r="C189" s="88"/>
    </row>
    <row r="190" spans="2:3">
      <c r="B190" s="59"/>
      <c r="C190" s="88"/>
    </row>
    <row r="191" spans="2:3">
      <c r="B191" s="59"/>
      <c r="C191" s="88"/>
    </row>
    <row r="192" spans="2:3">
      <c r="B192" s="59"/>
      <c r="C192" s="88"/>
    </row>
    <row r="193" spans="2:3">
      <c r="B193" s="59"/>
      <c r="C193" s="88"/>
    </row>
    <row r="194" spans="2:3">
      <c r="B194" s="59"/>
      <c r="C194" s="88"/>
    </row>
    <row r="195" spans="2:3">
      <c r="B195" s="59"/>
      <c r="C195" s="88"/>
    </row>
    <row r="196" spans="2:3">
      <c r="B196" s="59"/>
      <c r="C196" s="88"/>
    </row>
    <row r="197" spans="2:3">
      <c r="B197" s="59"/>
      <c r="C197" s="88"/>
    </row>
    <row r="198" spans="2:3">
      <c r="B198" s="59"/>
      <c r="C198" s="88"/>
    </row>
    <row r="199" spans="2:3">
      <c r="B199" s="59"/>
      <c r="C199" s="88"/>
    </row>
    <row r="200" spans="2:3">
      <c r="B200" s="59"/>
      <c r="C200" s="88"/>
    </row>
  </sheetData>
  <mergeCells count="1">
    <mergeCell ref="A1:C1"/>
  </mergeCells>
  <phoneticPr fontId="40" type="noConversion"/>
  <printOptions horizontalCentered="1"/>
  <pageMargins left="0.59055118110236204" right="0.59055118110236204" top="0.74803149606299202" bottom="0.59055118110236204" header="0.59055118110236204" footer="0.59055118110236204"/>
  <pageSetup paperSize="9" scale="7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D33" sqref="D33"/>
    </sheetView>
  </sheetViews>
  <sheetFormatPr defaultRowHeight="14.25"/>
  <cols>
    <col min="1" max="1" width="45.5" style="352" customWidth="1"/>
    <col min="2" max="4" width="12.75" style="356" customWidth="1"/>
    <col min="5" max="5" width="12.75" style="352" customWidth="1"/>
    <col min="6" max="6" width="12.25" style="356" customWidth="1"/>
    <col min="7" max="7" width="12.25" style="352" customWidth="1"/>
    <col min="8" max="256" width="9" style="352"/>
    <col min="257" max="257" width="45.5" style="352" customWidth="1"/>
    <col min="258" max="261" width="12.75" style="352" customWidth="1"/>
    <col min="262" max="263" width="12.25" style="352" customWidth="1"/>
    <col min="264" max="512" width="9" style="352"/>
    <col min="513" max="513" width="45.5" style="352" customWidth="1"/>
    <col min="514" max="517" width="12.75" style="352" customWidth="1"/>
    <col min="518" max="519" width="12.25" style="352" customWidth="1"/>
    <col min="520" max="768" width="9" style="352"/>
    <col min="769" max="769" width="45.5" style="352" customWidth="1"/>
    <col min="770" max="773" width="12.75" style="352" customWidth="1"/>
    <col min="774" max="775" width="12.25" style="352" customWidth="1"/>
    <col min="776" max="1024" width="9" style="352"/>
    <col min="1025" max="1025" width="45.5" style="352" customWidth="1"/>
    <col min="1026" max="1029" width="12.75" style="352" customWidth="1"/>
    <col min="1030" max="1031" width="12.25" style="352" customWidth="1"/>
    <col min="1032" max="1280" width="9" style="352"/>
    <col min="1281" max="1281" width="45.5" style="352" customWidth="1"/>
    <col min="1282" max="1285" width="12.75" style="352" customWidth="1"/>
    <col min="1286" max="1287" width="12.25" style="352" customWidth="1"/>
    <col min="1288" max="1536" width="9" style="352"/>
    <col min="1537" max="1537" width="45.5" style="352" customWidth="1"/>
    <col min="1538" max="1541" width="12.75" style="352" customWidth="1"/>
    <col min="1542" max="1543" width="12.25" style="352" customWidth="1"/>
    <col min="1544" max="1792" width="9" style="352"/>
    <col min="1793" max="1793" width="45.5" style="352" customWidth="1"/>
    <col min="1794" max="1797" width="12.75" style="352" customWidth="1"/>
    <col min="1798" max="1799" width="12.25" style="352" customWidth="1"/>
    <col min="1800" max="2048" width="9" style="352"/>
    <col min="2049" max="2049" width="45.5" style="352" customWidth="1"/>
    <col min="2050" max="2053" width="12.75" style="352" customWidth="1"/>
    <col min="2054" max="2055" width="12.25" style="352" customWidth="1"/>
    <col min="2056" max="2304" width="9" style="352"/>
    <col min="2305" max="2305" width="45.5" style="352" customWidth="1"/>
    <col min="2306" max="2309" width="12.75" style="352" customWidth="1"/>
    <col min="2310" max="2311" width="12.25" style="352" customWidth="1"/>
    <col min="2312" max="2560" width="9" style="352"/>
    <col min="2561" max="2561" width="45.5" style="352" customWidth="1"/>
    <col min="2562" max="2565" width="12.75" style="352" customWidth="1"/>
    <col min="2566" max="2567" width="12.25" style="352" customWidth="1"/>
    <col min="2568" max="2816" width="9" style="352"/>
    <col min="2817" max="2817" width="45.5" style="352" customWidth="1"/>
    <col min="2818" max="2821" width="12.75" style="352" customWidth="1"/>
    <col min="2822" max="2823" width="12.25" style="352" customWidth="1"/>
    <col min="2824" max="3072" width="9" style="352"/>
    <col min="3073" max="3073" width="45.5" style="352" customWidth="1"/>
    <col min="3074" max="3077" width="12.75" style="352" customWidth="1"/>
    <col min="3078" max="3079" width="12.25" style="352" customWidth="1"/>
    <col min="3080" max="3328" width="9" style="352"/>
    <col min="3329" max="3329" width="45.5" style="352" customWidth="1"/>
    <col min="3330" max="3333" width="12.75" style="352" customWidth="1"/>
    <col min="3334" max="3335" width="12.25" style="352" customWidth="1"/>
    <col min="3336" max="3584" width="9" style="352"/>
    <col min="3585" max="3585" width="45.5" style="352" customWidth="1"/>
    <col min="3586" max="3589" width="12.75" style="352" customWidth="1"/>
    <col min="3590" max="3591" width="12.25" style="352" customWidth="1"/>
    <col min="3592" max="3840" width="9" style="352"/>
    <col min="3841" max="3841" width="45.5" style="352" customWidth="1"/>
    <col min="3842" max="3845" width="12.75" style="352" customWidth="1"/>
    <col min="3846" max="3847" width="12.25" style="352" customWidth="1"/>
    <col min="3848" max="4096" width="9" style="352"/>
    <col min="4097" max="4097" width="45.5" style="352" customWidth="1"/>
    <col min="4098" max="4101" width="12.75" style="352" customWidth="1"/>
    <col min="4102" max="4103" width="12.25" style="352" customWidth="1"/>
    <col min="4104" max="4352" width="9" style="352"/>
    <col min="4353" max="4353" width="45.5" style="352" customWidth="1"/>
    <col min="4354" max="4357" width="12.75" style="352" customWidth="1"/>
    <col min="4358" max="4359" width="12.25" style="352" customWidth="1"/>
    <col min="4360" max="4608" width="9" style="352"/>
    <col min="4609" max="4609" width="45.5" style="352" customWidth="1"/>
    <col min="4610" max="4613" width="12.75" style="352" customWidth="1"/>
    <col min="4614" max="4615" width="12.25" style="352" customWidth="1"/>
    <col min="4616" max="4864" width="9" style="352"/>
    <col min="4865" max="4865" width="45.5" style="352" customWidth="1"/>
    <col min="4866" max="4869" width="12.75" style="352" customWidth="1"/>
    <col min="4870" max="4871" width="12.25" style="352" customWidth="1"/>
    <col min="4872" max="5120" width="9" style="352"/>
    <col min="5121" max="5121" width="45.5" style="352" customWidth="1"/>
    <col min="5122" max="5125" width="12.75" style="352" customWidth="1"/>
    <col min="5126" max="5127" width="12.25" style="352" customWidth="1"/>
    <col min="5128" max="5376" width="9" style="352"/>
    <col min="5377" max="5377" width="45.5" style="352" customWidth="1"/>
    <col min="5378" max="5381" width="12.75" style="352" customWidth="1"/>
    <col min="5382" max="5383" width="12.25" style="352" customWidth="1"/>
    <col min="5384" max="5632" width="9" style="352"/>
    <col min="5633" max="5633" width="45.5" style="352" customWidth="1"/>
    <col min="5634" max="5637" width="12.75" style="352" customWidth="1"/>
    <col min="5638" max="5639" width="12.25" style="352" customWidth="1"/>
    <col min="5640" max="5888" width="9" style="352"/>
    <col min="5889" max="5889" width="45.5" style="352" customWidth="1"/>
    <col min="5890" max="5893" width="12.75" style="352" customWidth="1"/>
    <col min="5894" max="5895" width="12.25" style="352" customWidth="1"/>
    <col min="5896" max="6144" width="9" style="352"/>
    <col min="6145" max="6145" width="45.5" style="352" customWidth="1"/>
    <col min="6146" max="6149" width="12.75" style="352" customWidth="1"/>
    <col min="6150" max="6151" width="12.25" style="352" customWidth="1"/>
    <col min="6152" max="6400" width="9" style="352"/>
    <col min="6401" max="6401" width="45.5" style="352" customWidth="1"/>
    <col min="6402" max="6405" width="12.75" style="352" customWidth="1"/>
    <col min="6406" max="6407" width="12.25" style="352" customWidth="1"/>
    <col min="6408" max="6656" width="9" style="352"/>
    <col min="6657" max="6657" width="45.5" style="352" customWidth="1"/>
    <col min="6658" max="6661" width="12.75" style="352" customWidth="1"/>
    <col min="6662" max="6663" width="12.25" style="352" customWidth="1"/>
    <col min="6664" max="6912" width="9" style="352"/>
    <col min="6913" max="6913" width="45.5" style="352" customWidth="1"/>
    <col min="6914" max="6917" width="12.75" style="352" customWidth="1"/>
    <col min="6918" max="6919" width="12.25" style="352" customWidth="1"/>
    <col min="6920" max="7168" width="9" style="352"/>
    <col min="7169" max="7169" width="45.5" style="352" customWidth="1"/>
    <col min="7170" max="7173" width="12.75" style="352" customWidth="1"/>
    <col min="7174" max="7175" width="12.25" style="352" customWidth="1"/>
    <col min="7176" max="7424" width="9" style="352"/>
    <col min="7425" max="7425" width="45.5" style="352" customWidth="1"/>
    <col min="7426" max="7429" width="12.75" style="352" customWidth="1"/>
    <col min="7430" max="7431" width="12.25" style="352" customWidth="1"/>
    <col min="7432" max="7680" width="9" style="352"/>
    <col min="7681" max="7681" width="45.5" style="352" customWidth="1"/>
    <col min="7682" max="7685" width="12.75" style="352" customWidth="1"/>
    <col min="7686" max="7687" width="12.25" style="352" customWidth="1"/>
    <col min="7688" max="7936" width="9" style="352"/>
    <col min="7937" max="7937" width="45.5" style="352" customWidth="1"/>
    <col min="7938" max="7941" width="12.75" style="352" customWidth="1"/>
    <col min="7942" max="7943" width="12.25" style="352" customWidth="1"/>
    <col min="7944" max="8192" width="9" style="352"/>
    <col min="8193" max="8193" width="45.5" style="352" customWidth="1"/>
    <col min="8194" max="8197" width="12.75" style="352" customWidth="1"/>
    <col min="8198" max="8199" width="12.25" style="352" customWidth="1"/>
    <col min="8200" max="8448" width="9" style="352"/>
    <col min="8449" max="8449" width="45.5" style="352" customWidth="1"/>
    <col min="8450" max="8453" width="12.75" style="352" customWidth="1"/>
    <col min="8454" max="8455" width="12.25" style="352" customWidth="1"/>
    <col min="8456" max="8704" width="9" style="352"/>
    <col min="8705" max="8705" width="45.5" style="352" customWidth="1"/>
    <col min="8706" max="8709" width="12.75" style="352" customWidth="1"/>
    <col min="8710" max="8711" width="12.25" style="352" customWidth="1"/>
    <col min="8712" max="8960" width="9" style="352"/>
    <col min="8961" max="8961" width="45.5" style="352" customWidth="1"/>
    <col min="8962" max="8965" width="12.75" style="352" customWidth="1"/>
    <col min="8966" max="8967" width="12.25" style="352" customWidth="1"/>
    <col min="8968" max="9216" width="9" style="352"/>
    <col min="9217" max="9217" width="45.5" style="352" customWidth="1"/>
    <col min="9218" max="9221" width="12.75" style="352" customWidth="1"/>
    <col min="9222" max="9223" width="12.25" style="352" customWidth="1"/>
    <col min="9224" max="9472" width="9" style="352"/>
    <col min="9473" max="9473" width="45.5" style="352" customWidth="1"/>
    <col min="9474" max="9477" width="12.75" style="352" customWidth="1"/>
    <col min="9478" max="9479" width="12.25" style="352" customWidth="1"/>
    <col min="9480" max="9728" width="9" style="352"/>
    <col min="9729" max="9729" width="45.5" style="352" customWidth="1"/>
    <col min="9730" max="9733" width="12.75" style="352" customWidth="1"/>
    <col min="9734" max="9735" width="12.25" style="352" customWidth="1"/>
    <col min="9736" max="9984" width="9" style="352"/>
    <col min="9985" max="9985" width="45.5" style="352" customWidth="1"/>
    <col min="9986" max="9989" width="12.75" style="352" customWidth="1"/>
    <col min="9990" max="9991" width="12.25" style="352" customWidth="1"/>
    <col min="9992" max="10240" width="9" style="352"/>
    <col min="10241" max="10241" width="45.5" style="352" customWidth="1"/>
    <col min="10242" max="10245" width="12.75" style="352" customWidth="1"/>
    <col min="10246" max="10247" width="12.25" style="352" customWidth="1"/>
    <col min="10248" max="10496" width="9" style="352"/>
    <col min="10497" max="10497" width="45.5" style="352" customWidth="1"/>
    <col min="10498" max="10501" width="12.75" style="352" customWidth="1"/>
    <col min="10502" max="10503" width="12.25" style="352" customWidth="1"/>
    <col min="10504" max="10752" width="9" style="352"/>
    <col min="10753" max="10753" width="45.5" style="352" customWidth="1"/>
    <col min="10754" max="10757" width="12.75" style="352" customWidth="1"/>
    <col min="10758" max="10759" width="12.25" style="352" customWidth="1"/>
    <col min="10760" max="11008" width="9" style="352"/>
    <col min="11009" max="11009" width="45.5" style="352" customWidth="1"/>
    <col min="11010" max="11013" width="12.75" style="352" customWidth="1"/>
    <col min="11014" max="11015" width="12.25" style="352" customWidth="1"/>
    <col min="11016" max="11264" width="9" style="352"/>
    <col min="11265" max="11265" width="45.5" style="352" customWidth="1"/>
    <col min="11266" max="11269" width="12.75" style="352" customWidth="1"/>
    <col min="11270" max="11271" width="12.25" style="352" customWidth="1"/>
    <col min="11272" max="11520" width="9" style="352"/>
    <col min="11521" max="11521" width="45.5" style="352" customWidth="1"/>
    <col min="11522" max="11525" width="12.75" style="352" customWidth="1"/>
    <col min="11526" max="11527" width="12.25" style="352" customWidth="1"/>
    <col min="11528" max="11776" width="9" style="352"/>
    <col min="11777" max="11777" width="45.5" style="352" customWidth="1"/>
    <col min="11778" max="11781" width="12.75" style="352" customWidth="1"/>
    <col min="11782" max="11783" width="12.25" style="352" customWidth="1"/>
    <col min="11784" max="12032" width="9" style="352"/>
    <col min="12033" max="12033" width="45.5" style="352" customWidth="1"/>
    <col min="12034" max="12037" width="12.75" style="352" customWidth="1"/>
    <col min="12038" max="12039" width="12.25" style="352" customWidth="1"/>
    <col min="12040" max="12288" width="9" style="352"/>
    <col min="12289" max="12289" width="45.5" style="352" customWidth="1"/>
    <col min="12290" max="12293" width="12.75" style="352" customWidth="1"/>
    <col min="12294" max="12295" width="12.25" style="352" customWidth="1"/>
    <col min="12296" max="12544" width="9" style="352"/>
    <col min="12545" max="12545" width="45.5" style="352" customWidth="1"/>
    <col min="12546" max="12549" width="12.75" style="352" customWidth="1"/>
    <col min="12550" max="12551" width="12.25" style="352" customWidth="1"/>
    <col min="12552" max="12800" width="9" style="352"/>
    <col min="12801" max="12801" width="45.5" style="352" customWidth="1"/>
    <col min="12802" max="12805" width="12.75" style="352" customWidth="1"/>
    <col min="12806" max="12807" width="12.25" style="352" customWidth="1"/>
    <col min="12808" max="13056" width="9" style="352"/>
    <col min="13057" max="13057" width="45.5" style="352" customWidth="1"/>
    <col min="13058" max="13061" width="12.75" style="352" customWidth="1"/>
    <col min="13062" max="13063" width="12.25" style="352" customWidth="1"/>
    <col min="13064" max="13312" width="9" style="352"/>
    <col min="13313" max="13313" width="45.5" style="352" customWidth="1"/>
    <col min="13314" max="13317" width="12.75" style="352" customWidth="1"/>
    <col min="13318" max="13319" width="12.25" style="352" customWidth="1"/>
    <col min="13320" max="13568" width="9" style="352"/>
    <col min="13569" max="13569" width="45.5" style="352" customWidth="1"/>
    <col min="13570" max="13573" width="12.75" style="352" customWidth="1"/>
    <col min="13574" max="13575" width="12.25" style="352" customWidth="1"/>
    <col min="13576" max="13824" width="9" style="352"/>
    <col min="13825" max="13825" width="45.5" style="352" customWidth="1"/>
    <col min="13826" max="13829" width="12.75" style="352" customWidth="1"/>
    <col min="13830" max="13831" width="12.25" style="352" customWidth="1"/>
    <col min="13832" max="14080" width="9" style="352"/>
    <col min="14081" max="14081" width="45.5" style="352" customWidth="1"/>
    <col min="14082" max="14085" width="12.75" style="352" customWidth="1"/>
    <col min="14086" max="14087" width="12.25" style="352" customWidth="1"/>
    <col min="14088" max="14336" width="9" style="352"/>
    <col min="14337" max="14337" width="45.5" style="352" customWidth="1"/>
    <col min="14338" max="14341" width="12.75" style="352" customWidth="1"/>
    <col min="14342" max="14343" width="12.25" style="352" customWidth="1"/>
    <col min="14344" max="14592" width="9" style="352"/>
    <col min="14593" max="14593" width="45.5" style="352" customWidth="1"/>
    <col min="14594" max="14597" width="12.75" style="352" customWidth="1"/>
    <col min="14598" max="14599" width="12.25" style="352" customWidth="1"/>
    <col min="14600" max="14848" width="9" style="352"/>
    <col min="14849" max="14849" width="45.5" style="352" customWidth="1"/>
    <col min="14850" max="14853" width="12.75" style="352" customWidth="1"/>
    <col min="14854" max="14855" width="12.25" style="352" customWidth="1"/>
    <col min="14856" max="15104" width="9" style="352"/>
    <col min="15105" max="15105" width="45.5" style="352" customWidth="1"/>
    <col min="15106" max="15109" width="12.75" style="352" customWidth="1"/>
    <col min="15110" max="15111" width="12.25" style="352" customWidth="1"/>
    <col min="15112" max="15360" width="9" style="352"/>
    <col min="15361" max="15361" width="45.5" style="352" customWidth="1"/>
    <col min="15362" max="15365" width="12.75" style="352" customWidth="1"/>
    <col min="15366" max="15367" width="12.25" style="352" customWidth="1"/>
    <col min="15368" max="15616" width="9" style="352"/>
    <col min="15617" max="15617" width="45.5" style="352" customWidth="1"/>
    <col min="15618" max="15621" width="12.75" style="352" customWidth="1"/>
    <col min="15622" max="15623" width="12.25" style="352" customWidth="1"/>
    <col min="15624" max="15872" width="9" style="352"/>
    <col min="15873" max="15873" width="45.5" style="352" customWidth="1"/>
    <col min="15874" max="15877" width="12.75" style="352" customWidth="1"/>
    <col min="15878" max="15879" width="12.25" style="352" customWidth="1"/>
    <col min="15880" max="16128" width="9" style="352"/>
    <col min="16129" max="16129" width="45.5" style="352" customWidth="1"/>
    <col min="16130" max="16133" width="12.75" style="352" customWidth="1"/>
    <col min="16134" max="16135" width="12.25" style="352" customWidth="1"/>
    <col min="16136" max="16384" width="9" style="352"/>
  </cols>
  <sheetData>
    <row r="1" spans="1:8" s="337" customFormat="1" ht="27">
      <c r="A1" s="469" t="s">
        <v>622</v>
      </c>
      <c r="B1" s="469"/>
      <c r="C1" s="469"/>
      <c r="D1" s="469"/>
      <c r="E1" s="469"/>
      <c r="F1" s="469"/>
      <c r="G1" s="469"/>
    </row>
    <row r="2" spans="1:8" s="339" customFormat="1">
      <c r="A2" s="357" t="s">
        <v>618</v>
      </c>
      <c r="B2" s="338"/>
      <c r="C2" s="338"/>
      <c r="D2" s="338"/>
      <c r="F2" s="338"/>
      <c r="G2" s="340" t="s">
        <v>3</v>
      </c>
    </row>
    <row r="3" spans="1:8" s="341" customFormat="1" ht="21" customHeight="1">
      <c r="A3" s="470" t="s">
        <v>4</v>
      </c>
      <c r="B3" s="470" t="s">
        <v>568</v>
      </c>
      <c r="C3" s="470"/>
      <c r="D3" s="470"/>
      <c r="E3" s="470"/>
      <c r="F3" s="471" t="s">
        <v>569</v>
      </c>
      <c r="G3" s="471"/>
    </row>
    <row r="4" spans="1:8" s="341" customFormat="1" ht="28.5">
      <c r="A4" s="470"/>
      <c r="B4" s="342" t="s">
        <v>7</v>
      </c>
      <c r="C4" s="342" t="s">
        <v>8</v>
      </c>
      <c r="D4" s="343" t="s">
        <v>552</v>
      </c>
      <c r="E4" s="344" t="s">
        <v>610</v>
      </c>
      <c r="F4" s="342" t="s">
        <v>7</v>
      </c>
      <c r="G4" s="345" t="s">
        <v>626</v>
      </c>
    </row>
    <row r="5" spans="1:8" ht="21" customHeight="1">
      <c r="A5" s="346" t="s">
        <v>611</v>
      </c>
      <c r="B5" s="347"/>
      <c r="C5" s="347"/>
      <c r="D5" s="347"/>
      <c r="E5" s="348"/>
      <c r="F5" s="349"/>
      <c r="G5" s="350"/>
      <c r="H5" s="351"/>
    </row>
    <row r="6" spans="1:8" ht="21" customHeight="1">
      <c r="A6" s="353" t="s">
        <v>612</v>
      </c>
      <c r="B6" s="347"/>
      <c r="C6" s="347"/>
      <c r="D6" s="347"/>
      <c r="E6" s="348"/>
      <c r="F6" s="349"/>
      <c r="G6" s="350"/>
      <c r="H6" s="351"/>
    </row>
    <row r="7" spans="1:8" ht="21" customHeight="1">
      <c r="A7" s="354" t="s">
        <v>613</v>
      </c>
      <c r="B7" s="347"/>
      <c r="C7" s="347"/>
      <c r="D7" s="347"/>
      <c r="E7" s="348"/>
      <c r="F7" s="349"/>
      <c r="G7" s="350"/>
      <c r="H7" s="351"/>
    </row>
    <row r="8" spans="1:8" ht="21" customHeight="1">
      <c r="A8" s="353" t="s">
        <v>580</v>
      </c>
      <c r="B8" s="347"/>
      <c r="C8" s="347"/>
      <c r="D8" s="347"/>
      <c r="E8" s="348"/>
      <c r="F8" s="349"/>
      <c r="G8" s="350"/>
      <c r="H8" s="351"/>
    </row>
    <row r="9" spans="1:8" ht="21" customHeight="1">
      <c r="A9" s="354" t="s">
        <v>614</v>
      </c>
      <c r="B9" s="347"/>
      <c r="C9" s="347"/>
      <c r="D9" s="347"/>
      <c r="E9" s="348"/>
      <c r="F9" s="349"/>
      <c r="G9" s="350"/>
      <c r="H9" s="351"/>
    </row>
    <row r="10" spans="1:8" ht="21" customHeight="1">
      <c r="A10" s="354" t="s">
        <v>615</v>
      </c>
      <c r="B10" s="347"/>
      <c r="C10" s="347"/>
      <c r="D10" s="347"/>
      <c r="E10" s="348"/>
      <c r="F10" s="349"/>
      <c r="G10" s="350"/>
      <c r="H10" s="351"/>
    </row>
    <row r="11" spans="1:8" ht="21" customHeight="1">
      <c r="A11" s="354" t="s">
        <v>389</v>
      </c>
      <c r="B11" s="347"/>
      <c r="C11" s="347"/>
      <c r="D11" s="347"/>
      <c r="E11" s="348"/>
      <c r="F11" s="349"/>
      <c r="G11" s="350"/>
      <c r="H11" s="351"/>
    </row>
    <row r="12" spans="1:8" ht="21" customHeight="1">
      <c r="A12" s="355" t="s">
        <v>616</v>
      </c>
      <c r="B12" s="347"/>
      <c r="C12" s="347"/>
      <c r="D12" s="347"/>
      <c r="E12" s="348"/>
      <c r="F12" s="349"/>
      <c r="G12" s="350"/>
      <c r="H12" s="351"/>
    </row>
    <row r="15" spans="1:8">
      <c r="A15" s="472" t="s">
        <v>617</v>
      </c>
      <c r="B15" s="472"/>
      <c r="C15" s="472"/>
      <c r="D15" s="472"/>
      <c r="E15" s="472"/>
      <c r="F15" s="472"/>
      <c r="G15" s="472"/>
    </row>
  </sheetData>
  <mergeCells count="5">
    <mergeCell ref="A1:G1"/>
    <mergeCell ref="A3:A4"/>
    <mergeCell ref="B3:E3"/>
    <mergeCell ref="F3:G3"/>
    <mergeCell ref="A15:G15"/>
  </mergeCells>
  <phoneticPr fontId="4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H13" sqref="H13"/>
    </sheetView>
  </sheetViews>
  <sheetFormatPr defaultRowHeight="25.5"/>
  <cols>
    <col min="1" max="1" width="26.875" style="361" customWidth="1"/>
    <col min="2" max="2" width="18" style="362" customWidth="1"/>
    <col min="3" max="3" width="38.5" style="363" customWidth="1"/>
    <col min="4" max="4" width="22.25" style="361" customWidth="1"/>
    <col min="5" max="256" width="9" style="359"/>
    <col min="257" max="257" width="26.875" style="359" customWidth="1"/>
    <col min="258" max="258" width="18" style="359" customWidth="1"/>
    <col min="259" max="259" width="38.5" style="359" customWidth="1"/>
    <col min="260" max="260" width="22.25" style="359" customWidth="1"/>
    <col min="261" max="512" width="9" style="359"/>
    <col min="513" max="513" width="26.875" style="359" customWidth="1"/>
    <col min="514" max="514" width="18" style="359" customWidth="1"/>
    <col min="515" max="515" width="38.5" style="359" customWidth="1"/>
    <col min="516" max="516" width="22.25" style="359" customWidth="1"/>
    <col min="517" max="768" width="9" style="359"/>
    <col min="769" max="769" width="26.875" style="359" customWidth="1"/>
    <col min="770" max="770" width="18" style="359" customWidth="1"/>
    <col min="771" max="771" width="38.5" style="359" customWidth="1"/>
    <col min="772" max="772" width="22.25" style="359" customWidth="1"/>
    <col min="773" max="1024" width="9" style="359"/>
    <col min="1025" max="1025" width="26.875" style="359" customWidth="1"/>
    <col min="1026" max="1026" width="18" style="359" customWidth="1"/>
    <col min="1027" max="1027" width="38.5" style="359" customWidth="1"/>
    <col min="1028" max="1028" width="22.25" style="359" customWidth="1"/>
    <col min="1029" max="1280" width="9" style="359"/>
    <col min="1281" max="1281" width="26.875" style="359" customWidth="1"/>
    <col min="1282" max="1282" width="18" style="359" customWidth="1"/>
    <col min="1283" max="1283" width="38.5" style="359" customWidth="1"/>
    <col min="1284" max="1284" width="22.25" style="359" customWidth="1"/>
    <col min="1285" max="1536" width="9" style="359"/>
    <col min="1537" max="1537" width="26.875" style="359" customWidth="1"/>
    <col min="1538" max="1538" width="18" style="359" customWidth="1"/>
    <col min="1539" max="1539" width="38.5" style="359" customWidth="1"/>
    <col min="1540" max="1540" width="22.25" style="359" customWidth="1"/>
    <col min="1541" max="1792" width="9" style="359"/>
    <col min="1793" max="1793" width="26.875" style="359" customWidth="1"/>
    <col min="1794" max="1794" width="18" style="359" customWidth="1"/>
    <col min="1795" max="1795" width="38.5" style="359" customWidth="1"/>
    <col min="1796" max="1796" width="22.25" style="359" customWidth="1"/>
    <col min="1797" max="2048" width="9" style="359"/>
    <col min="2049" max="2049" width="26.875" style="359" customWidth="1"/>
    <col min="2050" max="2050" width="18" style="359" customWidth="1"/>
    <col min="2051" max="2051" width="38.5" style="359" customWidth="1"/>
    <col min="2052" max="2052" width="22.25" style="359" customWidth="1"/>
    <col min="2053" max="2304" width="9" style="359"/>
    <col min="2305" max="2305" width="26.875" style="359" customWidth="1"/>
    <col min="2306" max="2306" width="18" style="359" customWidth="1"/>
    <col min="2307" max="2307" width="38.5" style="359" customWidth="1"/>
    <col min="2308" max="2308" width="22.25" style="359" customWidth="1"/>
    <col min="2309" max="2560" width="9" style="359"/>
    <col min="2561" max="2561" width="26.875" style="359" customWidth="1"/>
    <col min="2562" max="2562" width="18" style="359" customWidth="1"/>
    <col min="2563" max="2563" width="38.5" style="359" customWidth="1"/>
    <col min="2564" max="2564" width="22.25" style="359" customWidth="1"/>
    <col min="2565" max="2816" width="9" style="359"/>
    <col min="2817" max="2817" width="26.875" style="359" customWidth="1"/>
    <col min="2818" max="2818" width="18" style="359" customWidth="1"/>
    <col min="2819" max="2819" width="38.5" style="359" customWidth="1"/>
    <col min="2820" max="2820" width="22.25" style="359" customWidth="1"/>
    <col min="2821" max="3072" width="9" style="359"/>
    <col min="3073" max="3073" width="26.875" style="359" customWidth="1"/>
    <col min="3074" max="3074" width="18" style="359" customWidth="1"/>
    <col min="3075" max="3075" width="38.5" style="359" customWidth="1"/>
    <col min="3076" max="3076" width="22.25" style="359" customWidth="1"/>
    <col min="3077" max="3328" width="9" style="359"/>
    <col min="3329" max="3329" width="26.875" style="359" customWidth="1"/>
    <col min="3330" max="3330" width="18" style="359" customWidth="1"/>
    <col min="3331" max="3331" width="38.5" style="359" customWidth="1"/>
    <col min="3332" max="3332" width="22.25" style="359" customWidth="1"/>
    <col min="3333" max="3584" width="9" style="359"/>
    <col min="3585" max="3585" width="26.875" style="359" customWidth="1"/>
    <col min="3586" max="3586" width="18" style="359" customWidth="1"/>
    <col min="3587" max="3587" width="38.5" style="359" customWidth="1"/>
    <col min="3588" max="3588" width="22.25" style="359" customWidth="1"/>
    <col min="3589" max="3840" width="9" style="359"/>
    <col min="3841" max="3841" width="26.875" style="359" customWidth="1"/>
    <col min="3842" max="3842" width="18" style="359" customWidth="1"/>
    <col min="3843" max="3843" width="38.5" style="359" customWidth="1"/>
    <col min="3844" max="3844" width="22.25" style="359" customWidth="1"/>
    <col min="3845" max="4096" width="9" style="359"/>
    <col min="4097" max="4097" width="26.875" style="359" customWidth="1"/>
    <col min="4098" max="4098" width="18" style="359" customWidth="1"/>
    <col min="4099" max="4099" width="38.5" style="359" customWidth="1"/>
    <col min="4100" max="4100" width="22.25" style="359" customWidth="1"/>
    <col min="4101" max="4352" width="9" style="359"/>
    <col min="4353" max="4353" width="26.875" style="359" customWidth="1"/>
    <col min="4354" max="4354" width="18" style="359" customWidth="1"/>
    <col min="4355" max="4355" width="38.5" style="359" customWidth="1"/>
    <col min="4356" max="4356" width="22.25" style="359" customWidth="1"/>
    <col min="4357" max="4608" width="9" style="359"/>
    <col min="4609" max="4609" width="26.875" style="359" customWidth="1"/>
    <col min="4610" max="4610" width="18" style="359" customWidth="1"/>
    <col min="4611" max="4611" width="38.5" style="359" customWidth="1"/>
    <col min="4612" max="4612" width="22.25" style="359" customWidth="1"/>
    <col min="4613" max="4864" width="9" style="359"/>
    <col min="4865" max="4865" width="26.875" style="359" customWidth="1"/>
    <col min="4866" max="4866" width="18" style="359" customWidth="1"/>
    <col min="4867" max="4867" width="38.5" style="359" customWidth="1"/>
    <col min="4868" max="4868" width="22.25" style="359" customWidth="1"/>
    <col min="4869" max="5120" width="9" style="359"/>
    <col min="5121" max="5121" width="26.875" style="359" customWidth="1"/>
    <col min="5122" max="5122" width="18" style="359" customWidth="1"/>
    <col min="5123" max="5123" width="38.5" style="359" customWidth="1"/>
    <col min="5124" max="5124" width="22.25" style="359" customWidth="1"/>
    <col min="5125" max="5376" width="9" style="359"/>
    <col min="5377" max="5377" width="26.875" style="359" customWidth="1"/>
    <col min="5378" max="5378" width="18" style="359" customWidth="1"/>
    <col min="5379" max="5379" width="38.5" style="359" customWidth="1"/>
    <col min="5380" max="5380" width="22.25" style="359" customWidth="1"/>
    <col min="5381" max="5632" width="9" style="359"/>
    <col min="5633" max="5633" width="26.875" style="359" customWidth="1"/>
    <col min="5634" max="5634" width="18" style="359" customWidth="1"/>
    <col min="5635" max="5635" width="38.5" style="359" customWidth="1"/>
    <col min="5636" max="5636" width="22.25" style="359" customWidth="1"/>
    <col min="5637" max="5888" width="9" style="359"/>
    <col min="5889" max="5889" width="26.875" style="359" customWidth="1"/>
    <col min="5890" max="5890" width="18" style="359" customWidth="1"/>
    <col min="5891" max="5891" width="38.5" style="359" customWidth="1"/>
    <col min="5892" max="5892" width="22.25" style="359" customWidth="1"/>
    <col min="5893" max="6144" width="9" style="359"/>
    <col min="6145" max="6145" width="26.875" style="359" customWidth="1"/>
    <col min="6146" max="6146" width="18" style="359" customWidth="1"/>
    <col min="6147" max="6147" width="38.5" style="359" customWidth="1"/>
    <col min="6148" max="6148" width="22.25" style="359" customWidth="1"/>
    <col min="6149" max="6400" width="9" style="359"/>
    <col min="6401" max="6401" width="26.875" style="359" customWidth="1"/>
    <col min="6402" max="6402" width="18" style="359" customWidth="1"/>
    <col min="6403" max="6403" width="38.5" style="359" customWidth="1"/>
    <col min="6404" max="6404" width="22.25" style="359" customWidth="1"/>
    <col min="6405" max="6656" width="9" style="359"/>
    <col min="6657" max="6657" width="26.875" style="359" customWidth="1"/>
    <col min="6658" max="6658" width="18" style="359" customWidth="1"/>
    <col min="6659" max="6659" width="38.5" style="359" customWidth="1"/>
    <col min="6660" max="6660" width="22.25" style="359" customWidth="1"/>
    <col min="6661" max="6912" width="9" style="359"/>
    <col min="6913" max="6913" width="26.875" style="359" customWidth="1"/>
    <col min="6914" max="6914" width="18" style="359" customWidth="1"/>
    <col min="6915" max="6915" width="38.5" style="359" customWidth="1"/>
    <col min="6916" max="6916" width="22.25" style="359" customWidth="1"/>
    <col min="6917" max="7168" width="9" style="359"/>
    <col min="7169" max="7169" width="26.875" style="359" customWidth="1"/>
    <col min="7170" max="7170" width="18" style="359" customWidth="1"/>
    <col min="7171" max="7171" width="38.5" style="359" customWidth="1"/>
    <col min="7172" max="7172" width="22.25" style="359" customWidth="1"/>
    <col min="7173" max="7424" width="9" style="359"/>
    <col min="7425" max="7425" width="26.875" style="359" customWidth="1"/>
    <col min="7426" max="7426" width="18" style="359" customWidth="1"/>
    <col min="7427" max="7427" width="38.5" style="359" customWidth="1"/>
    <col min="7428" max="7428" width="22.25" style="359" customWidth="1"/>
    <col min="7429" max="7680" width="9" style="359"/>
    <col min="7681" max="7681" width="26.875" style="359" customWidth="1"/>
    <col min="7682" max="7682" width="18" style="359" customWidth="1"/>
    <col min="7683" max="7683" width="38.5" style="359" customWidth="1"/>
    <col min="7684" max="7684" width="22.25" style="359" customWidth="1"/>
    <col min="7685" max="7936" width="9" style="359"/>
    <col min="7937" max="7937" width="26.875" style="359" customWidth="1"/>
    <col min="7938" max="7938" width="18" style="359" customWidth="1"/>
    <col min="7939" max="7939" width="38.5" style="359" customWidth="1"/>
    <col min="7940" max="7940" width="22.25" style="359" customWidth="1"/>
    <col min="7941" max="8192" width="9" style="359"/>
    <col min="8193" max="8193" width="26.875" style="359" customWidth="1"/>
    <col min="8194" max="8194" width="18" style="359" customWidth="1"/>
    <col min="8195" max="8195" width="38.5" style="359" customWidth="1"/>
    <col min="8196" max="8196" width="22.25" style="359" customWidth="1"/>
    <col min="8197" max="8448" width="9" style="359"/>
    <col min="8449" max="8449" width="26.875" style="359" customWidth="1"/>
    <col min="8450" max="8450" width="18" style="359" customWidth="1"/>
    <col min="8451" max="8451" width="38.5" style="359" customWidth="1"/>
    <col min="8452" max="8452" width="22.25" style="359" customWidth="1"/>
    <col min="8453" max="8704" width="9" style="359"/>
    <col min="8705" max="8705" width="26.875" style="359" customWidth="1"/>
    <col min="8706" max="8706" width="18" style="359" customWidth="1"/>
    <col min="8707" max="8707" width="38.5" style="359" customWidth="1"/>
    <col min="8708" max="8708" width="22.25" style="359" customWidth="1"/>
    <col min="8709" max="8960" width="9" style="359"/>
    <col min="8961" max="8961" width="26.875" style="359" customWidth="1"/>
    <col min="8962" max="8962" width="18" style="359" customWidth="1"/>
    <col min="8963" max="8963" width="38.5" style="359" customWidth="1"/>
    <col min="8964" max="8964" width="22.25" style="359" customWidth="1"/>
    <col min="8965" max="9216" width="9" style="359"/>
    <col min="9217" max="9217" width="26.875" style="359" customWidth="1"/>
    <col min="9218" max="9218" width="18" style="359" customWidth="1"/>
    <col min="9219" max="9219" width="38.5" style="359" customWidth="1"/>
    <col min="9220" max="9220" width="22.25" style="359" customWidth="1"/>
    <col min="9221" max="9472" width="9" style="359"/>
    <col min="9473" max="9473" width="26.875" style="359" customWidth="1"/>
    <col min="9474" max="9474" width="18" style="359" customWidth="1"/>
    <col min="9475" max="9475" width="38.5" style="359" customWidth="1"/>
    <col min="9476" max="9476" width="22.25" style="359" customWidth="1"/>
    <col min="9477" max="9728" width="9" style="359"/>
    <col min="9729" max="9729" width="26.875" style="359" customWidth="1"/>
    <col min="9730" max="9730" width="18" style="359" customWidth="1"/>
    <col min="9731" max="9731" width="38.5" style="359" customWidth="1"/>
    <col min="9732" max="9732" width="22.25" style="359" customWidth="1"/>
    <col min="9733" max="9984" width="9" style="359"/>
    <col min="9985" max="9985" width="26.875" style="359" customWidth="1"/>
    <col min="9986" max="9986" width="18" style="359" customWidth="1"/>
    <col min="9987" max="9987" width="38.5" style="359" customWidth="1"/>
    <col min="9988" max="9988" width="22.25" style="359" customWidth="1"/>
    <col min="9989" max="10240" width="9" style="359"/>
    <col min="10241" max="10241" width="26.875" style="359" customWidth="1"/>
    <col min="10242" max="10242" width="18" style="359" customWidth="1"/>
    <col min="10243" max="10243" width="38.5" style="359" customWidth="1"/>
    <col min="10244" max="10244" width="22.25" style="359" customWidth="1"/>
    <col min="10245" max="10496" width="9" style="359"/>
    <col min="10497" max="10497" width="26.875" style="359" customWidth="1"/>
    <col min="10498" max="10498" width="18" style="359" customWidth="1"/>
    <col min="10499" max="10499" width="38.5" style="359" customWidth="1"/>
    <col min="10500" max="10500" width="22.25" style="359" customWidth="1"/>
    <col min="10501" max="10752" width="9" style="359"/>
    <col min="10753" max="10753" width="26.875" style="359" customWidth="1"/>
    <col min="10754" max="10754" width="18" style="359" customWidth="1"/>
    <col min="10755" max="10755" width="38.5" style="359" customWidth="1"/>
    <col min="10756" max="10756" width="22.25" style="359" customWidth="1"/>
    <col min="10757" max="11008" width="9" style="359"/>
    <col min="11009" max="11009" width="26.875" style="359" customWidth="1"/>
    <col min="11010" max="11010" width="18" style="359" customWidth="1"/>
    <col min="11011" max="11011" width="38.5" style="359" customWidth="1"/>
    <col min="11012" max="11012" width="22.25" style="359" customWidth="1"/>
    <col min="11013" max="11264" width="9" style="359"/>
    <col min="11265" max="11265" width="26.875" style="359" customWidth="1"/>
    <col min="11266" max="11266" width="18" style="359" customWidth="1"/>
    <col min="11267" max="11267" width="38.5" style="359" customWidth="1"/>
    <col min="11268" max="11268" width="22.25" style="359" customWidth="1"/>
    <col min="11269" max="11520" width="9" style="359"/>
    <col min="11521" max="11521" width="26.875" style="359" customWidth="1"/>
    <col min="11522" max="11522" width="18" style="359" customWidth="1"/>
    <col min="11523" max="11523" width="38.5" style="359" customWidth="1"/>
    <col min="11524" max="11524" width="22.25" style="359" customWidth="1"/>
    <col min="11525" max="11776" width="9" style="359"/>
    <col min="11777" max="11777" width="26.875" style="359" customWidth="1"/>
    <col min="11778" max="11778" width="18" style="359" customWidth="1"/>
    <col min="11779" max="11779" width="38.5" style="359" customWidth="1"/>
    <col min="11780" max="11780" width="22.25" style="359" customWidth="1"/>
    <col min="11781" max="12032" width="9" style="359"/>
    <col min="12033" max="12033" width="26.875" style="359" customWidth="1"/>
    <col min="12034" max="12034" width="18" style="359" customWidth="1"/>
    <col min="12035" max="12035" width="38.5" style="359" customWidth="1"/>
    <col min="12036" max="12036" width="22.25" style="359" customWidth="1"/>
    <col min="12037" max="12288" width="9" style="359"/>
    <col min="12289" max="12289" width="26.875" style="359" customWidth="1"/>
    <col min="12290" max="12290" width="18" style="359" customWidth="1"/>
    <col min="12291" max="12291" width="38.5" style="359" customWidth="1"/>
    <col min="12292" max="12292" width="22.25" style="359" customWidth="1"/>
    <col min="12293" max="12544" width="9" style="359"/>
    <col min="12545" max="12545" width="26.875" style="359" customWidth="1"/>
    <col min="12546" max="12546" width="18" style="359" customWidth="1"/>
    <col min="12547" max="12547" width="38.5" style="359" customWidth="1"/>
    <col min="12548" max="12548" width="22.25" style="359" customWidth="1"/>
    <col min="12549" max="12800" width="9" style="359"/>
    <col min="12801" max="12801" width="26.875" style="359" customWidth="1"/>
    <col min="12802" max="12802" width="18" style="359" customWidth="1"/>
    <col min="12803" max="12803" width="38.5" style="359" customWidth="1"/>
    <col min="12804" max="12804" width="22.25" style="359" customWidth="1"/>
    <col min="12805" max="13056" width="9" style="359"/>
    <col min="13057" max="13057" width="26.875" style="359" customWidth="1"/>
    <col min="13058" max="13058" width="18" style="359" customWidth="1"/>
    <col min="13059" max="13059" width="38.5" style="359" customWidth="1"/>
    <col min="13060" max="13060" width="22.25" style="359" customWidth="1"/>
    <col min="13061" max="13312" width="9" style="359"/>
    <col min="13313" max="13313" width="26.875" style="359" customWidth="1"/>
    <col min="13314" max="13314" width="18" style="359" customWidth="1"/>
    <col min="13315" max="13315" width="38.5" style="359" customWidth="1"/>
    <col min="13316" max="13316" width="22.25" style="359" customWidth="1"/>
    <col min="13317" max="13568" width="9" style="359"/>
    <col min="13569" max="13569" width="26.875" style="359" customWidth="1"/>
    <col min="13570" max="13570" width="18" style="359" customWidth="1"/>
    <col min="13571" max="13571" width="38.5" style="359" customWidth="1"/>
    <col min="13572" max="13572" width="22.25" style="359" customWidth="1"/>
    <col min="13573" max="13824" width="9" style="359"/>
    <col min="13825" max="13825" width="26.875" style="359" customWidth="1"/>
    <col min="13826" max="13826" width="18" style="359" customWidth="1"/>
    <col min="13827" max="13827" width="38.5" style="359" customWidth="1"/>
    <col min="13828" max="13828" width="22.25" style="359" customWidth="1"/>
    <col min="13829" max="14080" width="9" style="359"/>
    <col min="14081" max="14081" width="26.875" style="359" customWidth="1"/>
    <col min="14082" max="14082" width="18" style="359" customWidth="1"/>
    <col min="14083" max="14083" width="38.5" style="359" customWidth="1"/>
    <col min="14084" max="14084" width="22.25" style="359" customWidth="1"/>
    <col min="14085" max="14336" width="9" style="359"/>
    <col min="14337" max="14337" width="26.875" style="359" customWidth="1"/>
    <col min="14338" max="14338" width="18" style="359" customWidth="1"/>
    <col min="14339" max="14339" width="38.5" style="359" customWidth="1"/>
    <col min="14340" max="14340" width="22.25" style="359" customWidth="1"/>
    <col min="14341" max="14592" width="9" style="359"/>
    <col min="14593" max="14593" width="26.875" style="359" customWidth="1"/>
    <col min="14594" max="14594" width="18" style="359" customWidth="1"/>
    <col min="14595" max="14595" width="38.5" style="359" customWidth="1"/>
    <col min="14596" max="14596" width="22.25" style="359" customWidth="1"/>
    <col min="14597" max="14848" width="9" style="359"/>
    <col min="14849" max="14849" width="26.875" style="359" customWidth="1"/>
    <col min="14850" max="14850" width="18" style="359" customWidth="1"/>
    <col min="14851" max="14851" width="38.5" style="359" customWidth="1"/>
    <col min="14852" max="14852" width="22.25" style="359" customWidth="1"/>
    <col min="14853" max="15104" width="9" style="359"/>
    <col min="15105" max="15105" width="26.875" style="359" customWidth="1"/>
    <col min="15106" max="15106" width="18" style="359" customWidth="1"/>
    <col min="15107" max="15107" width="38.5" style="359" customWidth="1"/>
    <col min="15108" max="15108" width="22.25" style="359" customWidth="1"/>
    <col min="15109" max="15360" width="9" style="359"/>
    <col min="15361" max="15361" width="26.875" style="359" customWidth="1"/>
    <col min="15362" max="15362" width="18" style="359" customWidth="1"/>
    <col min="15363" max="15363" width="38.5" style="359" customWidth="1"/>
    <col min="15364" max="15364" width="22.25" style="359" customWidth="1"/>
    <col min="15365" max="15616" width="9" style="359"/>
    <col min="15617" max="15617" width="26.875" style="359" customWidth="1"/>
    <col min="15618" max="15618" width="18" style="359" customWidth="1"/>
    <col min="15619" max="15619" width="38.5" style="359" customWidth="1"/>
    <col min="15620" max="15620" width="22.25" style="359" customWidth="1"/>
    <col min="15621" max="15872" width="9" style="359"/>
    <col min="15873" max="15873" width="26.875" style="359" customWidth="1"/>
    <col min="15874" max="15874" width="18" style="359" customWidth="1"/>
    <col min="15875" max="15875" width="38.5" style="359" customWidth="1"/>
    <col min="15876" max="15876" width="22.25" style="359" customWidth="1"/>
    <col min="15877" max="16128" width="9" style="359"/>
    <col min="16129" max="16129" width="26.875" style="359" customWidth="1"/>
    <col min="16130" max="16130" width="18" style="359" customWidth="1"/>
    <col min="16131" max="16131" width="38.5" style="359" customWidth="1"/>
    <col min="16132" max="16132" width="22.25" style="359" customWidth="1"/>
    <col min="16133" max="16384" width="9" style="359"/>
  </cols>
  <sheetData>
    <row r="1" spans="1:8" s="358" customFormat="1" ht="31.5">
      <c r="A1" s="473" t="s">
        <v>627</v>
      </c>
      <c r="B1" s="473"/>
      <c r="C1" s="473"/>
      <c r="D1" s="473"/>
    </row>
    <row r="2" spans="1:8" ht="23.25" customHeight="1">
      <c r="A2" s="366" t="s">
        <v>621</v>
      </c>
      <c r="B2" s="367"/>
      <c r="C2" s="368"/>
      <c r="D2" s="369" t="s">
        <v>3</v>
      </c>
      <c r="E2" s="360"/>
      <c r="F2" s="360"/>
      <c r="G2" s="360"/>
      <c r="H2" s="360"/>
    </row>
    <row r="3" spans="1:8" s="360" customFormat="1" ht="24" customHeight="1">
      <c r="A3" s="378" t="s">
        <v>571</v>
      </c>
      <c r="B3" s="379" t="s">
        <v>572</v>
      </c>
      <c r="C3" s="380" t="s">
        <v>573</v>
      </c>
      <c r="D3" s="378" t="s">
        <v>574</v>
      </c>
    </row>
    <row r="4" spans="1:8" s="360" customFormat="1" ht="24" customHeight="1">
      <c r="A4" s="381" t="s">
        <v>80</v>
      </c>
      <c r="B4" s="379"/>
      <c r="C4" s="380"/>
      <c r="D4" s="382"/>
    </row>
    <row r="5" spans="1:8" s="360" customFormat="1" ht="24" customHeight="1">
      <c r="A5" s="383" t="s">
        <v>575</v>
      </c>
      <c r="B5" s="384"/>
      <c r="C5" s="385"/>
      <c r="D5" s="382"/>
    </row>
    <row r="6" spans="1:8" s="360" customFormat="1" ht="24" customHeight="1">
      <c r="A6" s="370" t="s">
        <v>613</v>
      </c>
      <c r="B6" s="371" t="s">
        <v>577</v>
      </c>
      <c r="C6" s="370" t="s">
        <v>578</v>
      </c>
      <c r="D6" s="372"/>
    </row>
    <row r="7" spans="1:8" s="360" customFormat="1" ht="24" customHeight="1">
      <c r="A7" s="373" t="s">
        <v>579</v>
      </c>
      <c r="B7" s="371" t="s">
        <v>579</v>
      </c>
      <c r="C7" s="370" t="s">
        <v>579</v>
      </c>
      <c r="D7" s="372" t="s">
        <v>579</v>
      </c>
    </row>
    <row r="8" spans="1:8" s="360" customFormat="1" ht="24" customHeight="1">
      <c r="A8" s="386" t="s">
        <v>580</v>
      </c>
      <c r="B8" s="384"/>
      <c r="C8" s="385"/>
      <c r="D8" s="382"/>
    </row>
    <row r="9" spans="1:8" s="360" customFormat="1" ht="24" customHeight="1">
      <c r="A9" s="373" t="s">
        <v>619</v>
      </c>
      <c r="B9" s="371">
        <v>2296002</v>
      </c>
      <c r="C9" s="370" t="s">
        <v>620</v>
      </c>
      <c r="D9" s="372" t="s">
        <v>579</v>
      </c>
    </row>
    <row r="10" spans="1:8" ht="24" customHeight="1">
      <c r="A10" s="374"/>
      <c r="B10" s="375"/>
      <c r="C10" s="376"/>
      <c r="D10" s="377"/>
    </row>
    <row r="11" spans="1:8" ht="24" customHeight="1">
      <c r="A11" s="474" t="s">
        <v>617</v>
      </c>
      <c r="B11" s="474"/>
      <c r="C11" s="474"/>
      <c r="D11" s="474"/>
      <c r="E11" s="365"/>
      <c r="F11" s="365"/>
      <c r="G11" s="365"/>
    </row>
    <row r="12" spans="1:8" ht="31.5">
      <c r="D12" s="364"/>
    </row>
    <row r="13" spans="1:8" ht="31.5">
      <c r="D13" s="364"/>
    </row>
    <row r="14" spans="1:8" ht="31.5">
      <c r="D14" s="364"/>
    </row>
    <row r="15" spans="1:8" ht="31.5">
      <c r="D15" s="364"/>
    </row>
    <row r="16" spans="1:8" ht="31.5">
      <c r="D16" s="364"/>
    </row>
    <row r="17" spans="4:4" ht="31.5">
      <c r="D17" s="364"/>
    </row>
    <row r="18" spans="4:4" ht="31.5">
      <c r="D18" s="364"/>
    </row>
    <row r="19" spans="4:4" ht="31.5">
      <c r="D19" s="364"/>
    </row>
    <row r="20" spans="4:4" ht="31.5">
      <c r="D20" s="364"/>
    </row>
    <row r="21" spans="4:4" ht="31.5">
      <c r="D21" s="364"/>
    </row>
    <row r="22" spans="4:4" ht="31.5">
      <c r="D22" s="364"/>
    </row>
    <row r="23" spans="4:4" ht="31.5">
      <c r="D23" s="364"/>
    </row>
    <row r="24" spans="4:4" ht="31.5">
      <c r="D24" s="364"/>
    </row>
    <row r="25" spans="4:4" ht="31.5">
      <c r="D25" s="364"/>
    </row>
  </sheetData>
  <mergeCells count="2">
    <mergeCell ref="A1:D1"/>
    <mergeCell ref="A11:D11"/>
  </mergeCells>
  <phoneticPr fontId="4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C16" sqref="C16"/>
    </sheetView>
  </sheetViews>
  <sheetFormatPr defaultRowHeight="14.25"/>
  <cols>
    <col min="1" max="1" width="41.25" style="398" customWidth="1"/>
    <col min="2" max="3" width="20" style="398" customWidth="1"/>
    <col min="4" max="4" width="21.125" style="398" customWidth="1"/>
    <col min="5" max="7" width="13.875" style="398" customWidth="1"/>
    <col min="8" max="256" width="9" style="398"/>
    <col min="257" max="257" width="50.25" style="398" customWidth="1"/>
    <col min="258" max="260" width="27.25" style="398" customWidth="1"/>
    <col min="261" max="263" width="13.875" style="398" customWidth="1"/>
    <col min="264" max="512" width="9" style="398"/>
    <col min="513" max="513" width="50.25" style="398" customWidth="1"/>
    <col min="514" max="516" width="27.25" style="398" customWidth="1"/>
    <col min="517" max="519" width="13.875" style="398" customWidth="1"/>
    <col min="520" max="768" width="9" style="398"/>
    <col min="769" max="769" width="50.25" style="398" customWidth="1"/>
    <col min="770" max="772" width="27.25" style="398" customWidth="1"/>
    <col min="773" max="775" width="13.875" style="398" customWidth="1"/>
    <col min="776" max="1024" width="9" style="398"/>
    <col min="1025" max="1025" width="50.25" style="398" customWidth="1"/>
    <col min="1026" max="1028" width="27.25" style="398" customWidth="1"/>
    <col min="1029" max="1031" width="13.875" style="398" customWidth="1"/>
    <col min="1032" max="1280" width="9" style="398"/>
    <col min="1281" max="1281" width="50.25" style="398" customWidth="1"/>
    <col min="1282" max="1284" width="27.25" style="398" customWidth="1"/>
    <col min="1285" max="1287" width="13.875" style="398" customWidth="1"/>
    <col min="1288" max="1536" width="9" style="398"/>
    <col min="1537" max="1537" width="50.25" style="398" customWidth="1"/>
    <col min="1538" max="1540" width="27.25" style="398" customWidth="1"/>
    <col min="1541" max="1543" width="13.875" style="398" customWidth="1"/>
    <col min="1544" max="1792" width="9" style="398"/>
    <col min="1793" max="1793" width="50.25" style="398" customWidth="1"/>
    <col min="1794" max="1796" width="27.25" style="398" customWidth="1"/>
    <col min="1797" max="1799" width="13.875" style="398" customWidth="1"/>
    <col min="1800" max="2048" width="9" style="398"/>
    <col min="2049" max="2049" width="50.25" style="398" customWidth="1"/>
    <col min="2050" max="2052" width="27.25" style="398" customWidth="1"/>
    <col min="2053" max="2055" width="13.875" style="398" customWidth="1"/>
    <col min="2056" max="2304" width="9" style="398"/>
    <col min="2305" max="2305" width="50.25" style="398" customWidth="1"/>
    <col min="2306" max="2308" width="27.25" style="398" customWidth="1"/>
    <col min="2309" max="2311" width="13.875" style="398" customWidth="1"/>
    <col min="2312" max="2560" width="9" style="398"/>
    <col min="2561" max="2561" width="50.25" style="398" customWidth="1"/>
    <col min="2562" max="2564" width="27.25" style="398" customWidth="1"/>
    <col min="2565" max="2567" width="13.875" style="398" customWidth="1"/>
    <col min="2568" max="2816" width="9" style="398"/>
    <col min="2817" max="2817" width="50.25" style="398" customWidth="1"/>
    <col min="2818" max="2820" width="27.25" style="398" customWidth="1"/>
    <col min="2821" max="2823" width="13.875" style="398" customWidth="1"/>
    <col min="2824" max="3072" width="9" style="398"/>
    <col min="3073" max="3073" width="50.25" style="398" customWidth="1"/>
    <col min="3074" max="3076" width="27.25" style="398" customWidth="1"/>
    <col min="3077" max="3079" width="13.875" style="398" customWidth="1"/>
    <col min="3080" max="3328" width="9" style="398"/>
    <col min="3329" max="3329" width="50.25" style="398" customWidth="1"/>
    <col min="3330" max="3332" width="27.25" style="398" customWidth="1"/>
    <col min="3333" max="3335" width="13.875" style="398" customWidth="1"/>
    <col min="3336" max="3584" width="9" style="398"/>
    <col min="3585" max="3585" width="50.25" style="398" customWidth="1"/>
    <col min="3586" max="3588" width="27.25" style="398" customWidth="1"/>
    <col min="3589" max="3591" width="13.875" style="398" customWidth="1"/>
    <col min="3592" max="3840" width="9" style="398"/>
    <col min="3841" max="3841" width="50.25" style="398" customWidth="1"/>
    <col min="3842" max="3844" width="27.25" style="398" customWidth="1"/>
    <col min="3845" max="3847" width="13.875" style="398" customWidth="1"/>
    <col min="3848" max="4096" width="9" style="398"/>
    <col min="4097" max="4097" width="50.25" style="398" customWidth="1"/>
    <col min="4098" max="4100" width="27.25" style="398" customWidth="1"/>
    <col min="4101" max="4103" width="13.875" style="398" customWidth="1"/>
    <col min="4104" max="4352" width="9" style="398"/>
    <col min="4353" max="4353" width="50.25" style="398" customWidth="1"/>
    <col min="4354" max="4356" width="27.25" style="398" customWidth="1"/>
    <col min="4357" max="4359" width="13.875" style="398" customWidth="1"/>
    <col min="4360" max="4608" width="9" style="398"/>
    <col min="4609" max="4609" width="50.25" style="398" customWidth="1"/>
    <col min="4610" max="4612" width="27.25" style="398" customWidth="1"/>
    <col min="4613" max="4615" width="13.875" style="398" customWidth="1"/>
    <col min="4616" max="4864" width="9" style="398"/>
    <col min="4865" max="4865" width="50.25" style="398" customWidth="1"/>
    <col min="4866" max="4868" width="27.25" style="398" customWidth="1"/>
    <col min="4869" max="4871" width="13.875" style="398" customWidth="1"/>
    <col min="4872" max="5120" width="9" style="398"/>
    <col min="5121" max="5121" width="50.25" style="398" customWidth="1"/>
    <col min="5122" max="5124" width="27.25" style="398" customWidth="1"/>
    <col min="5125" max="5127" width="13.875" style="398" customWidth="1"/>
    <col min="5128" max="5376" width="9" style="398"/>
    <col min="5377" max="5377" width="50.25" style="398" customWidth="1"/>
    <col min="5378" max="5380" width="27.25" style="398" customWidth="1"/>
    <col min="5381" max="5383" width="13.875" style="398" customWidth="1"/>
    <col min="5384" max="5632" width="9" style="398"/>
    <col min="5633" max="5633" width="50.25" style="398" customWidth="1"/>
    <col min="5634" max="5636" width="27.25" style="398" customWidth="1"/>
    <col min="5637" max="5639" width="13.875" style="398" customWidth="1"/>
    <col min="5640" max="5888" width="9" style="398"/>
    <col min="5889" max="5889" width="50.25" style="398" customWidth="1"/>
    <col min="5890" max="5892" width="27.25" style="398" customWidth="1"/>
    <col min="5893" max="5895" width="13.875" style="398" customWidth="1"/>
    <col min="5896" max="6144" width="9" style="398"/>
    <col min="6145" max="6145" width="50.25" style="398" customWidth="1"/>
    <col min="6146" max="6148" width="27.25" style="398" customWidth="1"/>
    <col min="6149" max="6151" width="13.875" style="398" customWidth="1"/>
    <col min="6152" max="6400" width="9" style="398"/>
    <col min="6401" max="6401" width="50.25" style="398" customWidth="1"/>
    <col min="6402" max="6404" width="27.25" style="398" customWidth="1"/>
    <col min="6405" max="6407" width="13.875" style="398" customWidth="1"/>
    <col min="6408" max="6656" width="9" style="398"/>
    <col min="6657" max="6657" width="50.25" style="398" customWidth="1"/>
    <col min="6658" max="6660" width="27.25" style="398" customWidth="1"/>
    <col min="6661" max="6663" width="13.875" style="398" customWidth="1"/>
    <col min="6664" max="6912" width="9" style="398"/>
    <col min="6913" max="6913" width="50.25" style="398" customWidth="1"/>
    <col min="6914" max="6916" width="27.25" style="398" customWidth="1"/>
    <col min="6917" max="6919" width="13.875" style="398" customWidth="1"/>
    <col min="6920" max="7168" width="9" style="398"/>
    <col min="7169" max="7169" width="50.25" style="398" customWidth="1"/>
    <col min="7170" max="7172" width="27.25" style="398" customWidth="1"/>
    <col min="7173" max="7175" width="13.875" style="398" customWidth="1"/>
    <col min="7176" max="7424" width="9" style="398"/>
    <col min="7425" max="7425" width="50.25" style="398" customWidth="1"/>
    <col min="7426" max="7428" width="27.25" style="398" customWidth="1"/>
    <col min="7429" max="7431" width="13.875" style="398" customWidth="1"/>
    <col min="7432" max="7680" width="9" style="398"/>
    <col min="7681" max="7681" width="50.25" style="398" customWidth="1"/>
    <col min="7682" max="7684" width="27.25" style="398" customWidth="1"/>
    <col min="7685" max="7687" width="13.875" style="398" customWidth="1"/>
    <col min="7688" max="7936" width="9" style="398"/>
    <col min="7937" max="7937" width="50.25" style="398" customWidth="1"/>
    <col min="7938" max="7940" width="27.25" style="398" customWidth="1"/>
    <col min="7941" max="7943" width="13.875" style="398" customWidth="1"/>
    <col min="7944" max="8192" width="9" style="398"/>
    <col min="8193" max="8193" width="50.25" style="398" customWidth="1"/>
    <col min="8194" max="8196" width="27.25" style="398" customWidth="1"/>
    <col min="8197" max="8199" width="13.875" style="398" customWidth="1"/>
    <col min="8200" max="8448" width="9" style="398"/>
    <col min="8449" max="8449" width="50.25" style="398" customWidth="1"/>
    <col min="8450" max="8452" width="27.25" style="398" customWidth="1"/>
    <col min="8453" max="8455" width="13.875" style="398" customWidth="1"/>
    <col min="8456" max="8704" width="9" style="398"/>
    <col min="8705" max="8705" width="50.25" style="398" customWidth="1"/>
    <col min="8706" max="8708" width="27.25" style="398" customWidth="1"/>
    <col min="8709" max="8711" width="13.875" style="398" customWidth="1"/>
    <col min="8712" max="8960" width="9" style="398"/>
    <col min="8961" max="8961" width="50.25" style="398" customWidth="1"/>
    <col min="8962" max="8964" width="27.25" style="398" customWidth="1"/>
    <col min="8965" max="8967" width="13.875" style="398" customWidth="1"/>
    <col min="8968" max="9216" width="9" style="398"/>
    <col min="9217" max="9217" width="50.25" style="398" customWidth="1"/>
    <col min="9218" max="9220" width="27.25" style="398" customWidth="1"/>
    <col min="9221" max="9223" width="13.875" style="398" customWidth="1"/>
    <col min="9224" max="9472" width="9" style="398"/>
    <col min="9473" max="9473" width="50.25" style="398" customWidth="1"/>
    <col min="9474" max="9476" width="27.25" style="398" customWidth="1"/>
    <col min="9477" max="9479" width="13.875" style="398" customWidth="1"/>
    <col min="9480" max="9728" width="9" style="398"/>
    <col min="9729" max="9729" width="50.25" style="398" customWidth="1"/>
    <col min="9730" max="9732" width="27.25" style="398" customWidth="1"/>
    <col min="9733" max="9735" width="13.875" style="398" customWidth="1"/>
    <col min="9736" max="9984" width="9" style="398"/>
    <col min="9985" max="9985" width="50.25" style="398" customWidth="1"/>
    <col min="9986" max="9988" width="27.25" style="398" customWidth="1"/>
    <col min="9989" max="9991" width="13.875" style="398" customWidth="1"/>
    <col min="9992" max="10240" width="9" style="398"/>
    <col min="10241" max="10241" width="50.25" style="398" customWidth="1"/>
    <col min="10242" max="10244" width="27.25" style="398" customWidth="1"/>
    <col min="10245" max="10247" width="13.875" style="398" customWidth="1"/>
    <col min="10248" max="10496" width="9" style="398"/>
    <col min="10497" max="10497" width="50.25" style="398" customWidth="1"/>
    <col min="10498" max="10500" width="27.25" style="398" customWidth="1"/>
    <col min="10501" max="10503" width="13.875" style="398" customWidth="1"/>
    <col min="10504" max="10752" width="9" style="398"/>
    <col min="10753" max="10753" width="50.25" style="398" customWidth="1"/>
    <col min="10754" max="10756" width="27.25" style="398" customWidth="1"/>
    <col min="10757" max="10759" width="13.875" style="398" customWidth="1"/>
    <col min="10760" max="11008" width="9" style="398"/>
    <col min="11009" max="11009" width="50.25" style="398" customWidth="1"/>
    <col min="11010" max="11012" width="27.25" style="398" customWidth="1"/>
    <col min="11013" max="11015" width="13.875" style="398" customWidth="1"/>
    <col min="11016" max="11264" width="9" style="398"/>
    <col min="11265" max="11265" width="50.25" style="398" customWidth="1"/>
    <col min="11266" max="11268" width="27.25" style="398" customWidth="1"/>
    <col min="11269" max="11271" width="13.875" style="398" customWidth="1"/>
    <col min="11272" max="11520" width="9" style="398"/>
    <col min="11521" max="11521" width="50.25" style="398" customWidth="1"/>
    <col min="11522" max="11524" width="27.25" style="398" customWidth="1"/>
    <col min="11525" max="11527" width="13.875" style="398" customWidth="1"/>
    <col min="11528" max="11776" width="9" style="398"/>
    <col min="11777" max="11777" width="50.25" style="398" customWidth="1"/>
    <col min="11778" max="11780" width="27.25" style="398" customWidth="1"/>
    <col min="11781" max="11783" width="13.875" style="398" customWidth="1"/>
    <col min="11784" max="12032" width="9" style="398"/>
    <col min="12033" max="12033" width="50.25" style="398" customWidth="1"/>
    <col min="12034" max="12036" width="27.25" style="398" customWidth="1"/>
    <col min="12037" max="12039" width="13.875" style="398" customWidth="1"/>
    <col min="12040" max="12288" width="9" style="398"/>
    <col min="12289" max="12289" width="50.25" style="398" customWidth="1"/>
    <col min="12290" max="12292" width="27.25" style="398" customWidth="1"/>
    <col min="12293" max="12295" width="13.875" style="398" customWidth="1"/>
    <col min="12296" max="12544" width="9" style="398"/>
    <col min="12545" max="12545" width="50.25" style="398" customWidth="1"/>
    <col min="12546" max="12548" width="27.25" style="398" customWidth="1"/>
    <col min="12549" max="12551" width="13.875" style="398" customWidth="1"/>
    <col min="12552" max="12800" width="9" style="398"/>
    <col min="12801" max="12801" width="50.25" style="398" customWidth="1"/>
    <col min="12802" max="12804" width="27.25" style="398" customWidth="1"/>
    <col min="12805" max="12807" width="13.875" style="398" customWidth="1"/>
    <col min="12808" max="13056" width="9" style="398"/>
    <col min="13057" max="13057" width="50.25" style="398" customWidth="1"/>
    <col min="13058" max="13060" width="27.25" style="398" customWidth="1"/>
    <col min="13061" max="13063" width="13.875" style="398" customWidth="1"/>
    <col min="13064" max="13312" width="9" style="398"/>
    <col min="13313" max="13313" width="50.25" style="398" customWidth="1"/>
    <col min="13314" max="13316" width="27.25" style="398" customWidth="1"/>
    <col min="13317" max="13319" width="13.875" style="398" customWidth="1"/>
    <col min="13320" max="13568" width="9" style="398"/>
    <col min="13569" max="13569" width="50.25" style="398" customWidth="1"/>
    <col min="13570" max="13572" width="27.25" style="398" customWidth="1"/>
    <col min="13573" max="13575" width="13.875" style="398" customWidth="1"/>
    <col min="13576" max="13824" width="9" style="398"/>
    <col min="13825" max="13825" width="50.25" style="398" customWidth="1"/>
    <col min="13826" max="13828" width="27.25" style="398" customWidth="1"/>
    <col min="13829" max="13831" width="13.875" style="398" customWidth="1"/>
    <col min="13832" max="14080" width="9" style="398"/>
    <col min="14081" max="14081" width="50.25" style="398" customWidth="1"/>
    <col min="14082" max="14084" width="27.25" style="398" customWidth="1"/>
    <col min="14085" max="14087" width="13.875" style="398" customWidth="1"/>
    <col min="14088" max="14336" width="9" style="398"/>
    <col min="14337" max="14337" width="50.25" style="398" customWidth="1"/>
    <col min="14338" max="14340" width="27.25" style="398" customWidth="1"/>
    <col min="14341" max="14343" width="13.875" style="398" customWidth="1"/>
    <col min="14344" max="14592" width="9" style="398"/>
    <col min="14593" max="14593" width="50.25" style="398" customWidth="1"/>
    <col min="14594" max="14596" width="27.25" style="398" customWidth="1"/>
    <col min="14597" max="14599" width="13.875" style="398" customWidth="1"/>
    <col min="14600" max="14848" width="9" style="398"/>
    <col min="14849" max="14849" width="50.25" style="398" customWidth="1"/>
    <col min="14850" max="14852" width="27.25" style="398" customWidth="1"/>
    <col min="14853" max="14855" width="13.875" style="398" customWidth="1"/>
    <col min="14856" max="15104" width="9" style="398"/>
    <col min="15105" max="15105" width="50.25" style="398" customWidth="1"/>
    <col min="15106" max="15108" width="27.25" style="398" customWidth="1"/>
    <col min="15109" max="15111" width="13.875" style="398" customWidth="1"/>
    <col min="15112" max="15360" width="9" style="398"/>
    <col min="15361" max="15361" width="50.25" style="398" customWidth="1"/>
    <col min="15362" max="15364" width="27.25" style="398" customWidth="1"/>
    <col min="15365" max="15367" width="13.875" style="398" customWidth="1"/>
    <col min="15368" max="15616" width="9" style="398"/>
    <col min="15617" max="15617" width="50.25" style="398" customWidth="1"/>
    <col min="15618" max="15620" width="27.25" style="398" customWidth="1"/>
    <col min="15621" max="15623" width="13.875" style="398" customWidth="1"/>
    <col min="15624" max="15872" width="9" style="398"/>
    <col min="15873" max="15873" width="50.25" style="398" customWidth="1"/>
    <col min="15874" max="15876" width="27.25" style="398" customWidth="1"/>
    <col min="15877" max="15879" width="13.875" style="398" customWidth="1"/>
    <col min="15880" max="16128" width="9" style="398"/>
    <col min="16129" max="16129" width="50.25" style="398" customWidth="1"/>
    <col min="16130" max="16132" width="27.25" style="398" customWidth="1"/>
    <col min="16133" max="16135" width="13.875" style="398" customWidth="1"/>
    <col min="16136" max="16384" width="9" style="398"/>
  </cols>
  <sheetData>
    <row r="1" spans="1:7" s="387" customFormat="1" ht="27">
      <c r="A1" s="475" t="s">
        <v>628</v>
      </c>
      <c r="B1" s="475"/>
      <c r="C1" s="475"/>
      <c r="D1" s="475"/>
    </row>
    <row r="2" spans="1:7" s="389" customFormat="1">
      <c r="A2" s="357" t="s">
        <v>634</v>
      </c>
      <c r="B2" s="388"/>
      <c r="D2" s="388" t="s">
        <v>3</v>
      </c>
      <c r="G2" s="388"/>
    </row>
    <row r="3" spans="1:7" s="390" customFormat="1">
      <c r="A3" s="470" t="s">
        <v>4</v>
      </c>
      <c r="B3" s="476" t="s">
        <v>502</v>
      </c>
      <c r="C3" s="476"/>
      <c r="D3" s="476"/>
    </row>
    <row r="4" spans="1:7" s="390" customFormat="1">
      <c r="A4" s="470"/>
      <c r="B4" s="391" t="s">
        <v>80</v>
      </c>
      <c r="C4" s="391" t="s">
        <v>503</v>
      </c>
      <c r="D4" s="392" t="s">
        <v>504</v>
      </c>
    </row>
    <row r="5" spans="1:7" s="395" customFormat="1" ht="23.25" customHeight="1">
      <c r="A5" s="399" t="s">
        <v>629</v>
      </c>
      <c r="B5" s="393">
        <f>C5+D5</f>
        <v>861000</v>
      </c>
      <c r="C5" s="393">
        <f>760000+48000+53000</f>
        <v>861000</v>
      </c>
      <c r="D5" s="394"/>
    </row>
    <row r="6" spans="1:7" s="395" customFormat="1" ht="23.25" customHeight="1">
      <c r="A6" s="399" t="s">
        <v>630</v>
      </c>
      <c r="B6" s="393">
        <f>C6+D6</f>
        <v>877000</v>
      </c>
      <c r="C6" s="393">
        <f>760000+48000+53000+16000</f>
        <v>877000</v>
      </c>
      <c r="D6" s="394"/>
    </row>
    <row r="7" spans="1:7" s="395" customFormat="1" ht="23.25" customHeight="1">
      <c r="A7" s="399" t="s">
        <v>631</v>
      </c>
      <c r="B7" s="393">
        <f>C7+D7</f>
        <v>155512</v>
      </c>
      <c r="C7" s="393">
        <f>16000+139512</f>
        <v>155512</v>
      </c>
      <c r="D7" s="394"/>
    </row>
    <row r="8" spans="1:7" s="395" customFormat="1" ht="23.25" customHeight="1">
      <c r="A8" s="399" t="s">
        <v>632</v>
      </c>
      <c r="B8" s="393">
        <f>C8+D8</f>
        <v>150000</v>
      </c>
      <c r="C8" s="393">
        <v>150000</v>
      </c>
      <c r="D8" s="394"/>
    </row>
    <row r="9" spans="1:7" s="395" customFormat="1" ht="23.25" customHeight="1">
      <c r="A9" s="399" t="s">
        <v>633</v>
      </c>
      <c r="B9" s="393">
        <f>C9+D9</f>
        <v>866512</v>
      </c>
      <c r="C9" s="393">
        <f>808000+53000+16000-150000+139512</f>
        <v>866512</v>
      </c>
      <c r="D9" s="394"/>
    </row>
    <row r="10" spans="1:7" s="396" customFormat="1" ht="22.5"/>
    <row r="11" spans="1:7" ht="20.25">
      <c r="A11" s="397" t="s">
        <v>505</v>
      </c>
    </row>
  </sheetData>
  <mergeCells count="3">
    <mergeCell ref="A1:D1"/>
    <mergeCell ref="A3:A4"/>
    <mergeCell ref="B3:D3"/>
  </mergeCells>
  <phoneticPr fontId="4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G25" sqref="G25"/>
    </sheetView>
  </sheetViews>
  <sheetFormatPr defaultColWidth="9" defaultRowHeight="14.25"/>
  <cols>
    <col min="1" max="15" width="9.375" style="10" customWidth="1"/>
    <col min="16" max="17" width="9" style="10"/>
    <col min="18" max="18" width="9" style="10" customWidth="1"/>
    <col min="19" max="16384" width="9" style="10"/>
  </cols>
  <sheetData>
    <row r="1" spans="1:11" ht="13.5" customHeight="1">
      <c r="A1" s="443" t="s">
        <v>675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spans="1:11" ht="13.5" customHeight="1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</row>
    <row r="3" spans="1:11" ht="13.5" customHeight="1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1" ht="13.5" customHeight="1">
      <c r="A4" s="443"/>
      <c r="B4" s="443"/>
      <c r="C4" s="443"/>
      <c r="D4" s="443"/>
      <c r="E4" s="443"/>
      <c r="F4" s="443"/>
      <c r="G4" s="443"/>
      <c r="H4" s="443"/>
      <c r="I4" s="443"/>
      <c r="J4" s="443"/>
      <c r="K4" s="443"/>
    </row>
    <row r="5" spans="1:11" ht="13.5" customHeight="1">
      <c r="A5" s="443"/>
      <c r="B5" s="443"/>
      <c r="C5" s="443"/>
      <c r="D5" s="443"/>
      <c r="E5" s="443"/>
      <c r="F5" s="443"/>
      <c r="G5" s="443"/>
      <c r="H5" s="443"/>
      <c r="I5" s="443"/>
      <c r="J5" s="443"/>
      <c r="K5" s="443"/>
    </row>
    <row r="6" spans="1:11" ht="13.5" customHeight="1">
      <c r="A6" s="443"/>
      <c r="B6" s="443"/>
      <c r="C6" s="443"/>
      <c r="D6" s="443"/>
      <c r="E6" s="443"/>
      <c r="F6" s="443"/>
      <c r="G6" s="443"/>
      <c r="H6" s="443"/>
      <c r="I6" s="443"/>
      <c r="J6" s="443"/>
      <c r="K6" s="443"/>
    </row>
    <row r="7" spans="1:11" ht="13.5" customHeight="1">
      <c r="A7" s="443"/>
      <c r="B7" s="443"/>
      <c r="C7" s="443"/>
      <c r="D7" s="443"/>
      <c r="E7" s="443"/>
      <c r="F7" s="443"/>
      <c r="G7" s="443"/>
      <c r="H7" s="443"/>
      <c r="I7" s="443"/>
      <c r="J7" s="443"/>
      <c r="K7" s="443"/>
    </row>
    <row r="8" spans="1:11" ht="13.5" customHeight="1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</row>
    <row r="9" spans="1:11" ht="13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3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2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3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3.5" customHeight="1"/>
    <row r="14" spans="1:11" ht="13.5" customHeight="1"/>
    <row r="15" spans="1:11" ht="13.5" customHeight="1"/>
    <row r="16" spans="1:11" ht="13.5" customHeight="1"/>
    <row r="17" spans="1:11" ht="13.5" customHeight="1"/>
    <row r="18" spans="1:11" ht="13.5" customHeight="1"/>
    <row r="19" spans="1:11" ht="17.25" customHeight="1"/>
    <row r="20" spans="1:11" ht="17.25" customHeight="1">
      <c r="F20" s="12"/>
    </row>
    <row r="21" spans="1:11" ht="17.25" customHeight="1"/>
    <row r="22" spans="1:11" ht="17.25" customHeight="1">
      <c r="A22" s="13"/>
      <c r="B22" s="13"/>
      <c r="C22" s="13"/>
      <c r="D22" s="13"/>
      <c r="E22" s="13"/>
      <c r="F22" s="14"/>
      <c r="G22" s="13"/>
      <c r="H22" s="13"/>
      <c r="I22" s="13"/>
      <c r="J22" s="13"/>
      <c r="K22" s="13"/>
    </row>
    <row r="23" spans="1:11" ht="17.25" customHeight="1">
      <c r="A23" s="13"/>
      <c r="B23" s="13"/>
      <c r="C23" s="13"/>
      <c r="D23" s="13"/>
      <c r="E23" s="13"/>
      <c r="F23" s="14"/>
      <c r="G23" s="13"/>
      <c r="H23" s="13"/>
      <c r="I23" s="13"/>
      <c r="J23" s="13"/>
      <c r="K23" s="13"/>
    </row>
    <row r="24" spans="1:11" ht="17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17.25" customHeight="1">
      <c r="F25" s="16"/>
      <c r="G25" s="16"/>
      <c r="H25" s="16"/>
      <c r="I25" s="16"/>
      <c r="J25" s="16"/>
      <c r="K25" s="16"/>
    </row>
    <row r="26" spans="1:11" ht="17.25" customHeight="1">
      <c r="F26" s="16"/>
      <c r="G26" s="16"/>
      <c r="H26" s="16"/>
      <c r="I26" s="16"/>
      <c r="J26" s="16"/>
      <c r="K26" s="16"/>
    </row>
    <row r="27" spans="1:11" ht="17.25" customHeight="1">
      <c r="F27" s="16"/>
      <c r="G27" s="16"/>
      <c r="H27" s="16"/>
      <c r="I27" s="16"/>
      <c r="J27" s="16"/>
      <c r="K27" s="16"/>
    </row>
    <row r="28" spans="1:11" ht="17.25" customHeight="1">
      <c r="F28" s="16"/>
      <c r="G28" s="16"/>
      <c r="H28" s="16"/>
      <c r="I28" s="16"/>
      <c r="J28" s="16"/>
      <c r="K28" s="16"/>
    </row>
    <row r="29" spans="1:11" ht="17.25" customHeight="1"/>
    <row r="30" spans="1:11" ht="17.25" customHeight="1"/>
    <row r="31" spans="1:11" ht="17.25" customHeight="1"/>
    <row r="32" spans="1:11" ht="17.25" customHeight="1"/>
    <row r="33" ht="17.25" customHeight="1"/>
    <row r="34" ht="17.25" customHeight="1"/>
  </sheetData>
  <mergeCells count="1">
    <mergeCell ref="A1:K8"/>
  </mergeCells>
  <phoneticPr fontId="4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sqref="A1:G1"/>
    </sheetView>
  </sheetViews>
  <sheetFormatPr defaultRowHeight="15"/>
  <cols>
    <col min="1" max="1" width="42.75" style="410" customWidth="1"/>
    <col min="2" max="3" width="13.75" style="410" customWidth="1"/>
    <col min="4" max="4" width="12" style="410" customWidth="1"/>
    <col min="5" max="5" width="12" style="415" customWidth="1"/>
    <col min="6" max="6" width="13.75" style="416" customWidth="1"/>
    <col min="7" max="7" width="12" style="417" customWidth="1"/>
    <col min="8" max="8" width="7" style="415" customWidth="1"/>
    <col min="9" max="9" width="9" style="410"/>
    <col min="10" max="10" width="13.375" style="410" customWidth="1"/>
    <col min="11" max="256" width="9" style="410"/>
    <col min="257" max="257" width="42.75" style="410" customWidth="1"/>
    <col min="258" max="259" width="13.75" style="410" customWidth="1"/>
    <col min="260" max="261" width="12" style="410" customWidth="1"/>
    <col min="262" max="262" width="13.75" style="410" customWidth="1"/>
    <col min="263" max="263" width="12" style="410" customWidth="1"/>
    <col min="264" max="264" width="7" style="410" customWidth="1"/>
    <col min="265" max="265" width="9" style="410"/>
    <col min="266" max="266" width="13.375" style="410" customWidth="1"/>
    <col min="267" max="512" width="9" style="410"/>
    <col min="513" max="513" width="42.75" style="410" customWidth="1"/>
    <col min="514" max="515" width="13.75" style="410" customWidth="1"/>
    <col min="516" max="517" width="12" style="410" customWidth="1"/>
    <col min="518" max="518" width="13.75" style="410" customWidth="1"/>
    <col min="519" max="519" width="12" style="410" customWidth="1"/>
    <col min="520" max="520" width="7" style="410" customWidth="1"/>
    <col min="521" max="521" width="9" style="410"/>
    <col min="522" max="522" width="13.375" style="410" customWidth="1"/>
    <col min="523" max="768" width="9" style="410"/>
    <col min="769" max="769" width="42.75" style="410" customWidth="1"/>
    <col min="770" max="771" width="13.75" style="410" customWidth="1"/>
    <col min="772" max="773" width="12" style="410" customWidth="1"/>
    <col min="774" max="774" width="13.75" style="410" customWidth="1"/>
    <col min="775" max="775" width="12" style="410" customWidth="1"/>
    <col min="776" max="776" width="7" style="410" customWidth="1"/>
    <col min="777" max="777" width="9" style="410"/>
    <col min="778" max="778" width="13.375" style="410" customWidth="1"/>
    <col min="779" max="1024" width="9" style="410"/>
    <col min="1025" max="1025" width="42.75" style="410" customWidth="1"/>
    <col min="1026" max="1027" width="13.75" style="410" customWidth="1"/>
    <col min="1028" max="1029" width="12" style="410" customWidth="1"/>
    <col min="1030" max="1030" width="13.75" style="410" customWidth="1"/>
    <col min="1031" max="1031" width="12" style="410" customWidth="1"/>
    <col min="1032" max="1032" width="7" style="410" customWidth="1"/>
    <col min="1033" max="1033" width="9" style="410"/>
    <col min="1034" max="1034" width="13.375" style="410" customWidth="1"/>
    <col min="1035" max="1280" width="9" style="410"/>
    <col min="1281" max="1281" width="42.75" style="410" customWidth="1"/>
    <col min="1282" max="1283" width="13.75" style="410" customWidth="1"/>
    <col min="1284" max="1285" width="12" style="410" customWidth="1"/>
    <col min="1286" max="1286" width="13.75" style="410" customWidth="1"/>
    <col min="1287" max="1287" width="12" style="410" customWidth="1"/>
    <col min="1288" max="1288" width="7" style="410" customWidth="1"/>
    <col min="1289" max="1289" width="9" style="410"/>
    <col min="1290" max="1290" width="13.375" style="410" customWidth="1"/>
    <col min="1291" max="1536" width="9" style="410"/>
    <col min="1537" max="1537" width="42.75" style="410" customWidth="1"/>
    <col min="1538" max="1539" width="13.75" style="410" customWidth="1"/>
    <col min="1540" max="1541" width="12" style="410" customWidth="1"/>
    <col min="1542" max="1542" width="13.75" style="410" customWidth="1"/>
    <col min="1543" max="1543" width="12" style="410" customWidth="1"/>
    <col min="1544" max="1544" width="7" style="410" customWidth="1"/>
    <col min="1545" max="1545" width="9" style="410"/>
    <col min="1546" max="1546" width="13.375" style="410" customWidth="1"/>
    <col min="1547" max="1792" width="9" style="410"/>
    <col min="1793" max="1793" width="42.75" style="410" customWidth="1"/>
    <col min="1794" max="1795" width="13.75" style="410" customWidth="1"/>
    <col min="1796" max="1797" width="12" style="410" customWidth="1"/>
    <col min="1798" max="1798" width="13.75" style="410" customWidth="1"/>
    <col min="1799" max="1799" width="12" style="410" customWidth="1"/>
    <col min="1800" max="1800" width="7" style="410" customWidth="1"/>
    <col min="1801" max="1801" width="9" style="410"/>
    <col min="1802" max="1802" width="13.375" style="410" customWidth="1"/>
    <col min="1803" max="2048" width="9" style="410"/>
    <col min="2049" max="2049" width="42.75" style="410" customWidth="1"/>
    <col min="2050" max="2051" width="13.75" style="410" customWidth="1"/>
    <col min="2052" max="2053" width="12" style="410" customWidth="1"/>
    <col min="2054" max="2054" width="13.75" style="410" customWidth="1"/>
    <col min="2055" max="2055" width="12" style="410" customWidth="1"/>
    <col min="2056" max="2056" width="7" style="410" customWidth="1"/>
    <col min="2057" max="2057" width="9" style="410"/>
    <col min="2058" max="2058" width="13.375" style="410" customWidth="1"/>
    <col min="2059" max="2304" width="9" style="410"/>
    <col min="2305" max="2305" width="42.75" style="410" customWidth="1"/>
    <col min="2306" max="2307" width="13.75" style="410" customWidth="1"/>
    <col min="2308" max="2309" width="12" style="410" customWidth="1"/>
    <col min="2310" max="2310" width="13.75" style="410" customWidth="1"/>
    <col min="2311" max="2311" width="12" style="410" customWidth="1"/>
    <col min="2312" max="2312" width="7" style="410" customWidth="1"/>
    <col min="2313" max="2313" width="9" style="410"/>
    <col min="2314" max="2314" width="13.375" style="410" customWidth="1"/>
    <col min="2315" max="2560" width="9" style="410"/>
    <col min="2561" max="2561" width="42.75" style="410" customWidth="1"/>
    <col min="2562" max="2563" width="13.75" style="410" customWidth="1"/>
    <col min="2564" max="2565" width="12" style="410" customWidth="1"/>
    <col min="2566" max="2566" width="13.75" style="410" customWidth="1"/>
    <col min="2567" max="2567" width="12" style="410" customWidth="1"/>
    <col min="2568" max="2568" width="7" style="410" customWidth="1"/>
    <col min="2569" max="2569" width="9" style="410"/>
    <col min="2570" max="2570" width="13.375" style="410" customWidth="1"/>
    <col min="2571" max="2816" width="9" style="410"/>
    <col min="2817" max="2817" width="42.75" style="410" customWidth="1"/>
    <col min="2818" max="2819" width="13.75" style="410" customWidth="1"/>
    <col min="2820" max="2821" width="12" style="410" customWidth="1"/>
    <col min="2822" max="2822" width="13.75" style="410" customWidth="1"/>
    <col min="2823" max="2823" width="12" style="410" customWidth="1"/>
    <col min="2824" max="2824" width="7" style="410" customWidth="1"/>
    <col min="2825" max="2825" width="9" style="410"/>
    <col min="2826" max="2826" width="13.375" style="410" customWidth="1"/>
    <col min="2827" max="3072" width="9" style="410"/>
    <col min="3073" max="3073" width="42.75" style="410" customWidth="1"/>
    <col min="3074" max="3075" width="13.75" style="410" customWidth="1"/>
    <col min="3076" max="3077" width="12" style="410" customWidth="1"/>
    <col min="3078" max="3078" width="13.75" style="410" customWidth="1"/>
    <col min="3079" max="3079" width="12" style="410" customWidth="1"/>
    <col min="3080" max="3080" width="7" style="410" customWidth="1"/>
    <col min="3081" max="3081" width="9" style="410"/>
    <col min="3082" max="3082" width="13.375" style="410" customWidth="1"/>
    <col min="3083" max="3328" width="9" style="410"/>
    <col min="3329" max="3329" width="42.75" style="410" customWidth="1"/>
    <col min="3330" max="3331" width="13.75" style="410" customWidth="1"/>
    <col min="3332" max="3333" width="12" style="410" customWidth="1"/>
    <col min="3334" max="3334" width="13.75" style="410" customWidth="1"/>
    <col min="3335" max="3335" width="12" style="410" customWidth="1"/>
    <col min="3336" max="3336" width="7" style="410" customWidth="1"/>
    <col min="3337" max="3337" width="9" style="410"/>
    <col min="3338" max="3338" width="13.375" style="410" customWidth="1"/>
    <col min="3339" max="3584" width="9" style="410"/>
    <col min="3585" max="3585" width="42.75" style="410" customWidth="1"/>
    <col min="3586" max="3587" width="13.75" style="410" customWidth="1"/>
    <col min="3588" max="3589" width="12" style="410" customWidth="1"/>
    <col min="3590" max="3590" width="13.75" style="410" customWidth="1"/>
    <col min="3591" max="3591" width="12" style="410" customWidth="1"/>
    <col min="3592" max="3592" width="7" style="410" customWidth="1"/>
    <col min="3593" max="3593" width="9" style="410"/>
    <col min="3594" max="3594" width="13.375" style="410" customWidth="1"/>
    <col min="3595" max="3840" width="9" style="410"/>
    <col min="3841" max="3841" width="42.75" style="410" customWidth="1"/>
    <col min="3842" max="3843" width="13.75" style="410" customWidth="1"/>
    <col min="3844" max="3845" width="12" style="410" customWidth="1"/>
    <col min="3846" max="3846" width="13.75" style="410" customWidth="1"/>
    <col min="3847" max="3847" width="12" style="410" customWidth="1"/>
    <col min="3848" max="3848" width="7" style="410" customWidth="1"/>
    <col min="3849" max="3849" width="9" style="410"/>
    <col min="3850" max="3850" width="13.375" style="410" customWidth="1"/>
    <col min="3851" max="4096" width="9" style="410"/>
    <col min="4097" max="4097" width="42.75" style="410" customWidth="1"/>
    <col min="4098" max="4099" width="13.75" style="410" customWidth="1"/>
    <col min="4100" max="4101" width="12" style="410" customWidth="1"/>
    <col min="4102" max="4102" width="13.75" style="410" customWidth="1"/>
    <col min="4103" max="4103" width="12" style="410" customWidth="1"/>
    <col min="4104" max="4104" width="7" style="410" customWidth="1"/>
    <col min="4105" max="4105" width="9" style="410"/>
    <col min="4106" max="4106" width="13.375" style="410" customWidth="1"/>
    <col min="4107" max="4352" width="9" style="410"/>
    <col min="4353" max="4353" width="42.75" style="410" customWidth="1"/>
    <col min="4354" max="4355" width="13.75" style="410" customWidth="1"/>
    <col min="4356" max="4357" width="12" style="410" customWidth="1"/>
    <col min="4358" max="4358" width="13.75" style="410" customWidth="1"/>
    <col min="4359" max="4359" width="12" style="410" customWidth="1"/>
    <col min="4360" max="4360" width="7" style="410" customWidth="1"/>
    <col min="4361" max="4361" width="9" style="410"/>
    <col min="4362" max="4362" width="13.375" style="410" customWidth="1"/>
    <col min="4363" max="4608" width="9" style="410"/>
    <col min="4609" max="4609" width="42.75" style="410" customWidth="1"/>
    <col min="4610" max="4611" width="13.75" style="410" customWidth="1"/>
    <col min="4612" max="4613" width="12" style="410" customWidth="1"/>
    <col min="4614" max="4614" width="13.75" style="410" customWidth="1"/>
    <col min="4615" max="4615" width="12" style="410" customWidth="1"/>
    <col min="4616" max="4616" width="7" style="410" customWidth="1"/>
    <col min="4617" max="4617" width="9" style="410"/>
    <col min="4618" max="4618" width="13.375" style="410" customWidth="1"/>
    <col min="4619" max="4864" width="9" style="410"/>
    <col min="4865" max="4865" width="42.75" style="410" customWidth="1"/>
    <col min="4866" max="4867" width="13.75" style="410" customWidth="1"/>
    <col min="4868" max="4869" width="12" style="410" customWidth="1"/>
    <col min="4870" max="4870" width="13.75" style="410" customWidth="1"/>
    <col min="4871" max="4871" width="12" style="410" customWidth="1"/>
    <col min="4872" max="4872" width="7" style="410" customWidth="1"/>
    <col min="4873" max="4873" width="9" style="410"/>
    <col min="4874" max="4874" width="13.375" style="410" customWidth="1"/>
    <col min="4875" max="5120" width="9" style="410"/>
    <col min="5121" max="5121" width="42.75" style="410" customWidth="1"/>
    <col min="5122" max="5123" width="13.75" style="410" customWidth="1"/>
    <col min="5124" max="5125" width="12" style="410" customWidth="1"/>
    <col min="5126" max="5126" width="13.75" style="410" customWidth="1"/>
    <col min="5127" max="5127" width="12" style="410" customWidth="1"/>
    <col min="5128" max="5128" width="7" style="410" customWidth="1"/>
    <col min="5129" max="5129" width="9" style="410"/>
    <col min="5130" max="5130" width="13.375" style="410" customWidth="1"/>
    <col min="5131" max="5376" width="9" style="410"/>
    <col min="5377" max="5377" width="42.75" style="410" customWidth="1"/>
    <col min="5378" max="5379" width="13.75" style="410" customWidth="1"/>
    <col min="5380" max="5381" width="12" style="410" customWidth="1"/>
    <col min="5382" max="5382" width="13.75" style="410" customWidth="1"/>
    <col min="5383" max="5383" width="12" style="410" customWidth="1"/>
    <col min="5384" max="5384" width="7" style="410" customWidth="1"/>
    <col min="5385" max="5385" width="9" style="410"/>
    <col min="5386" max="5386" width="13.375" style="410" customWidth="1"/>
    <col min="5387" max="5632" width="9" style="410"/>
    <col min="5633" max="5633" width="42.75" style="410" customWidth="1"/>
    <col min="5634" max="5635" width="13.75" style="410" customWidth="1"/>
    <col min="5636" max="5637" width="12" style="410" customWidth="1"/>
    <col min="5638" max="5638" width="13.75" style="410" customWidth="1"/>
    <col min="5639" max="5639" width="12" style="410" customWidth="1"/>
    <col min="5640" max="5640" width="7" style="410" customWidth="1"/>
    <col min="5641" max="5641" width="9" style="410"/>
    <col min="5642" max="5642" width="13.375" style="410" customWidth="1"/>
    <col min="5643" max="5888" width="9" style="410"/>
    <col min="5889" max="5889" width="42.75" style="410" customWidth="1"/>
    <col min="5890" max="5891" width="13.75" style="410" customWidth="1"/>
    <col min="5892" max="5893" width="12" style="410" customWidth="1"/>
    <col min="5894" max="5894" width="13.75" style="410" customWidth="1"/>
    <col min="5895" max="5895" width="12" style="410" customWidth="1"/>
    <col min="5896" max="5896" width="7" style="410" customWidth="1"/>
    <col min="5897" max="5897" width="9" style="410"/>
    <col min="5898" max="5898" width="13.375" style="410" customWidth="1"/>
    <col min="5899" max="6144" width="9" style="410"/>
    <col min="6145" max="6145" width="42.75" style="410" customWidth="1"/>
    <col min="6146" max="6147" width="13.75" style="410" customWidth="1"/>
    <col min="6148" max="6149" width="12" style="410" customWidth="1"/>
    <col min="6150" max="6150" width="13.75" style="410" customWidth="1"/>
    <col min="6151" max="6151" width="12" style="410" customWidth="1"/>
    <col min="6152" max="6152" width="7" style="410" customWidth="1"/>
    <col min="6153" max="6153" width="9" style="410"/>
    <col min="6154" max="6154" width="13.375" style="410" customWidth="1"/>
    <col min="6155" max="6400" width="9" style="410"/>
    <col min="6401" max="6401" width="42.75" style="410" customWidth="1"/>
    <col min="6402" max="6403" width="13.75" style="410" customWidth="1"/>
    <col min="6404" max="6405" width="12" style="410" customWidth="1"/>
    <col min="6406" max="6406" width="13.75" style="410" customWidth="1"/>
    <col min="6407" max="6407" width="12" style="410" customWidth="1"/>
    <col min="6408" max="6408" width="7" style="410" customWidth="1"/>
    <col min="6409" max="6409" width="9" style="410"/>
    <col min="6410" max="6410" width="13.375" style="410" customWidth="1"/>
    <col min="6411" max="6656" width="9" style="410"/>
    <col min="6657" max="6657" width="42.75" style="410" customWidth="1"/>
    <col min="6658" max="6659" width="13.75" style="410" customWidth="1"/>
    <col min="6660" max="6661" width="12" style="410" customWidth="1"/>
    <col min="6662" max="6662" width="13.75" style="410" customWidth="1"/>
    <col min="6663" max="6663" width="12" style="410" customWidth="1"/>
    <col min="6664" max="6664" width="7" style="410" customWidth="1"/>
    <col min="6665" max="6665" width="9" style="410"/>
    <col min="6666" max="6666" width="13.375" style="410" customWidth="1"/>
    <col min="6667" max="6912" width="9" style="410"/>
    <col min="6913" max="6913" width="42.75" style="410" customWidth="1"/>
    <col min="6914" max="6915" width="13.75" style="410" customWidth="1"/>
    <col min="6916" max="6917" width="12" style="410" customWidth="1"/>
    <col min="6918" max="6918" width="13.75" style="410" customWidth="1"/>
    <col min="6919" max="6919" width="12" style="410" customWidth="1"/>
    <col min="6920" max="6920" width="7" style="410" customWidth="1"/>
    <col min="6921" max="6921" width="9" style="410"/>
    <col min="6922" max="6922" width="13.375" style="410" customWidth="1"/>
    <col min="6923" max="7168" width="9" style="410"/>
    <col min="7169" max="7169" width="42.75" style="410" customWidth="1"/>
    <col min="7170" max="7171" width="13.75" style="410" customWidth="1"/>
    <col min="7172" max="7173" width="12" style="410" customWidth="1"/>
    <col min="7174" max="7174" width="13.75" style="410" customWidth="1"/>
    <col min="7175" max="7175" width="12" style="410" customWidth="1"/>
    <col min="7176" max="7176" width="7" style="410" customWidth="1"/>
    <col min="7177" max="7177" width="9" style="410"/>
    <col min="7178" max="7178" width="13.375" style="410" customWidth="1"/>
    <col min="7179" max="7424" width="9" style="410"/>
    <col min="7425" max="7425" width="42.75" style="410" customWidth="1"/>
    <col min="7426" max="7427" width="13.75" style="410" customWidth="1"/>
    <col min="7428" max="7429" width="12" style="410" customWidth="1"/>
    <col min="7430" max="7430" width="13.75" style="410" customWidth="1"/>
    <col min="7431" max="7431" width="12" style="410" customWidth="1"/>
    <col min="7432" max="7432" width="7" style="410" customWidth="1"/>
    <col min="7433" max="7433" width="9" style="410"/>
    <col min="7434" max="7434" width="13.375" style="410" customWidth="1"/>
    <col min="7435" max="7680" width="9" style="410"/>
    <col min="7681" max="7681" width="42.75" style="410" customWidth="1"/>
    <col min="7682" max="7683" width="13.75" style="410" customWidth="1"/>
    <col min="7684" max="7685" width="12" style="410" customWidth="1"/>
    <col min="7686" max="7686" width="13.75" style="410" customWidth="1"/>
    <col min="7687" max="7687" width="12" style="410" customWidth="1"/>
    <col min="7688" max="7688" width="7" style="410" customWidth="1"/>
    <col min="7689" max="7689" width="9" style="410"/>
    <col min="7690" max="7690" width="13.375" style="410" customWidth="1"/>
    <col min="7691" max="7936" width="9" style="410"/>
    <col min="7937" max="7937" width="42.75" style="410" customWidth="1"/>
    <col min="7938" max="7939" width="13.75" style="410" customWidth="1"/>
    <col min="7940" max="7941" width="12" style="410" customWidth="1"/>
    <col min="7942" max="7942" width="13.75" style="410" customWidth="1"/>
    <col min="7943" max="7943" width="12" style="410" customWidth="1"/>
    <col min="7944" max="7944" width="7" style="410" customWidth="1"/>
    <col min="7945" max="7945" width="9" style="410"/>
    <col min="7946" max="7946" width="13.375" style="410" customWidth="1"/>
    <col min="7947" max="8192" width="9" style="410"/>
    <col min="8193" max="8193" width="42.75" style="410" customWidth="1"/>
    <col min="8194" max="8195" width="13.75" style="410" customWidth="1"/>
    <col min="8196" max="8197" width="12" style="410" customWidth="1"/>
    <col min="8198" max="8198" width="13.75" style="410" customWidth="1"/>
    <col min="8199" max="8199" width="12" style="410" customWidth="1"/>
    <col min="8200" max="8200" width="7" style="410" customWidth="1"/>
    <col min="8201" max="8201" width="9" style="410"/>
    <col min="8202" max="8202" width="13.375" style="410" customWidth="1"/>
    <col min="8203" max="8448" width="9" style="410"/>
    <col min="8449" max="8449" width="42.75" style="410" customWidth="1"/>
    <col min="8450" max="8451" width="13.75" style="410" customWidth="1"/>
    <col min="8452" max="8453" width="12" style="410" customWidth="1"/>
    <col min="8454" max="8454" width="13.75" style="410" customWidth="1"/>
    <col min="8455" max="8455" width="12" style="410" customWidth="1"/>
    <col min="8456" max="8456" width="7" style="410" customWidth="1"/>
    <col min="8457" max="8457" width="9" style="410"/>
    <col min="8458" max="8458" width="13.375" style="410" customWidth="1"/>
    <col min="8459" max="8704" width="9" style="410"/>
    <col min="8705" max="8705" width="42.75" style="410" customWidth="1"/>
    <col min="8706" max="8707" width="13.75" style="410" customWidth="1"/>
    <col min="8708" max="8709" width="12" style="410" customWidth="1"/>
    <col min="8710" max="8710" width="13.75" style="410" customWidth="1"/>
    <col min="8711" max="8711" width="12" style="410" customWidth="1"/>
    <col min="8712" max="8712" width="7" style="410" customWidth="1"/>
    <col min="8713" max="8713" width="9" style="410"/>
    <col min="8714" max="8714" width="13.375" style="410" customWidth="1"/>
    <col min="8715" max="8960" width="9" style="410"/>
    <col min="8961" max="8961" width="42.75" style="410" customWidth="1"/>
    <col min="8962" max="8963" width="13.75" style="410" customWidth="1"/>
    <col min="8964" max="8965" width="12" style="410" customWidth="1"/>
    <col min="8966" max="8966" width="13.75" style="410" customWidth="1"/>
    <col min="8967" max="8967" width="12" style="410" customWidth="1"/>
    <col min="8968" max="8968" width="7" style="410" customWidth="1"/>
    <col min="8969" max="8969" width="9" style="410"/>
    <col min="8970" max="8970" width="13.375" style="410" customWidth="1"/>
    <col min="8971" max="9216" width="9" style="410"/>
    <col min="9217" max="9217" width="42.75" style="410" customWidth="1"/>
    <col min="9218" max="9219" width="13.75" style="410" customWidth="1"/>
    <col min="9220" max="9221" width="12" style="410" customWidth="1"/>
    <col min="9222" max="9222" width="13.75" style="410" customWidth="1"/>
    <col min="9223" max="9223" width="12" style="410" customWidth="1"/>
    <col min="9224" max="9224" width="7" style="410" customWidth="1"/>
    <col min="9225" max="9225" width="9" style="410"/>
    <col min="9226" max="9226" width="13.375" style="410" customWidth="1"/>
    <col min="9227" max="9472" width="9" style="410"/>
    <col min="9473" max="9473" width="42.75" style="410" customWidth="1"/>
    <col min="9474" max="9475" width="13.75" style="410" customWidth="1"/>
    <col min="9476" max="9477" width="12" style="410" customWidth="1"/>
    <col min="9478" max="9478" width="13.75" style="410" customWidth="1"/>
    <col min="9479" max="9479" width="12" style="410" customWidth="1"/>
    <col min="9480" max="9480" width="7" style="410" customWidth="1"/>
    <col min="9481" max="9481" width="9" style="410"/>
    <col min="9482" max="9482" width="13.375" style="410" customWidth="1"/>
    <col min="9483" max="9728" width="9" style="410"/>
    <col min="9729" max="9729" width="42.75" style="410" customWidth="1"/>
    <col min="9730" max="9731" width="13.75" style="410" customWidth="1"/>
    <col min="9732" max="9733" width="12" style="410" customWidth="1"/>
    <col min="9734" max="9734" width="13.75" style="410" customWidth="1"/>
    <col min="9735" max="9735" width="12" style="410" customWidth="1"/>
    <col min="9736" max="9736" width="7" style="410" customWidth="1"/>
    <col min="9737" max="9737" width="9" style="410"/>
    <col min="9738" max="9738" width="13.375" style="410" customWidth="1"/>
    <col min="9739" max="9984" width="9" style="410"/>
    <col min="9985" max="9985" width="42.75" style="410" customWidth="1"/>
    <col min="9986" max="9987" width="13.75" style="410" customWidth="1"/>
    <col min="9988" max="9989" width="12" style="410" customWidth="1"/>
    <col min="9990" max="9990" width="13.75" style="410" customWidth="1"/>
    <col min="9991" max="9991" width="12" style="410" customWidth="1"/>
    <col min="9992" max="9992" width="7" style="410" customWidth="1"/>
    <col min="9993" max="9993" width="9" style="410"/>
    <col min="9994" max="9994" width="13.375" style="410" customWidth="1"/>
    <col min="9995" max="10240" width="9" style="410"/>
    <col min="10241" max="10241" width="42.75" style="410" customWidth="1"/>
    <col min="10242" max="10243" width="13.75" style="410" customWidth="1"/>
    <col min="10244" max="10245" width="12" style="410" customWidth="1"/>
    <col min="10246" max="10246" width="13.75" style="410" customWidth="1"/>
    <col min="10247" max="10247" width="12" style="410" customWidth="1"/>
    <col min="10248" max="10248" width="7" style="410" customWidth="1"/>
    <col min="10249" max="10249" width="9" style="410"/>
    <col min="10250" max="10250" width="13.375" style="410" customWidth="1"/>
    <col min="10251" max="10496" width="9" style="410"/>
    <col min="10497" max="10497" width="42.75" style="410" customWidth="1"/>
    <col min="10498" max="10499" width="13.75" style="410" customWidth="1"/>
    <col min="10500" max="10501" width="12" style="410" customWidth="1"/>
    <col min="10502" max="10502" width="13.75" style="410" customWidth="1"/>
    <col min="10503" max="10503" width="12" style="410" customWidth="1"/>
    <col min="10504" max="10504" width="7" style="410" customWidth="1"/>
    <col min="10505" max="10505" width="9" style="410"/>
    <col min="10506" max="10506" width="13.375" style="410" customWidth="1"/>
    <col min="10507" max="10752" width="9" style="410"/>
    <col min="10753" max="10753" width="42.75" style="410" customWidth="1"/>
    <col min="10754" max="10755" width="13.75" style="410" customWidth="1"/>
    <col min="10756" max="10757" width="12" style="410" customWidth="1"/>
    <col min="10758" max="10758" width="13.75" style="410" customWidth="1"/>
    <col min="10759" max="10759" width="12" style="410" customWidth="1"/>
    <col min="10760" max="10760" width="7" style="410" customWidth="1"/>
    <col min="10761" max="10761" width="9" style="410"/>
    <col min="10762" max="10762" width="13.375" style="410" customWidth="1"/>
    <col min="10763" max="11008" width="9" style="410"/>
    <col min="11009" max="11009" width="42.75" style="410" customWidth="1"/>
    <col min="11010" max="11011" width="13.75" style="410" customWidth="1"/>
    <col min="11012" max="11013" width="12" style="410" customWidth="1"/>
    <col min="11014" max="11014" width="13.75" style="410" customWidth="1"/>
    <col min="11015" max="11015" width="12" style="410" customWidth="1"/>
    <col min="11016" max="11016" width="7" style="410" customWidth="1"/>
    <col min="11017" max="11017" width="9" style="410"/>
    <col min="11018" max="11018" width="13.375" style="410" customWidth="1"/>
    <col min="11019" max="11264" width="9" style="410"/>
    <col min="11265" max="11265" width="42.75" style="410" customWidth="1"/>
    <col min="11266" max="11267" width="13.75" style="410" customWidth="1"/>
    <col min="11268" max="11269" width="12" style="410" customWidth="1"/>
    <col min="11270" max="11270" width="13.75" style="410" customWidth="1"/>
    <col min="11271" max="11271" width="12" style="410" customWidth="1"/>
    <col min="11272" max="11272" width="7" style="410" customWidth="1"/>
    <col min="11273" max="11273" width="9" style="410"/>
    <col min="11274" max="11274" width="13.375" style="410" customWidth="1"/>
    <col min="11275" max="11520" width="9" style="410"/>
    <col min="11521" max="11521" width="42.75" style="410" customWidth="1"/>
    <col min="11522" max="11523" width="13.75" style="410" customWidth="1"/>
    <col min="11524" max="11525" width="12" style="410" customWidth="1"/>
    <col min="11526" max="11526" width="13.75" style="410" customWidth="1"/>
    <col min="11527" max="11527" width="12" style="410" customWidth="1"/>
    <col min="11528" max="11528" width="7" style="410" customWidth="1"/>
    <col min="11529" max="11529" width="9" style="410"/>
    <col min="11530" max="11530" width="13.375" style="410" customWidth="1"/>
    <col min="11531" max="11776" width="9" style="410"/>
    <col min="11777" max="11777" width="42.75" style="410" customWidth="1"/>
    <col min="11778" max="11779" width="13.75" style="410" customWidth="1"/>
    <col min="11780" max="11781" width="12" style="410" customWidth="1"/>
    <col min="11782" max="11782" width="13.75" style="410" customWidth="1"/>
    <col min="11783" max="11783" width="12" style="410" customWidth="1"/>
    <col min="11784" max="11784" width="7" style="410" customWidth="1"/>
    <col min="11785" max="11785" width="9" style="410"/>
    <col min="11786" max="11786" width="13.375" style="410" customWidth="1"/>
    <col min="11787" max="12032" width="9" style="410"/>
    <col min="12033" max="12033" width="42.75" style="410" customWidth="1"/>
    <col min="12034" max="12035" width="13.75" style="410" customWidth="1"/>
    <col min="12036" max="12037" width="12" style="410" customWidth="1"/>
    <col min="12038" max="12038" width="13.75" style="410" customWidth="1"/>
    <col min="12039" max="12039" width="12" style="410" customWidth="1"/>
    <col min="12040" max="12040" width="7" style="410" customWidth="1"/>
    <col min="12041" max="12041" width="9" style="410"/>
    <col min="12042" max="12042" width="13.375" style="410" customWidth="1"/>
    <col min="12043" max="12288" width="9" style="410"/>
    <col min="12289" max="12289" width="42.75" style="410" customWidth="1"/>
    <col min="12290" max="12291" width="13.75" style="410" customWidth="1"/>
    <col min="12292" max="12293" width="12" style="410" customWidth="1"/>
    <col min="12294" max="12294" width="13.75" style="410" customWidth="1"/>
    <col min="12295" max="12295" width="12" style="410" customWidth="1"/>
    <col min="12296" max="12296" width="7" style="410" customWidth="1"/>
    <col min="12297" max="12297" width="9" style="410"/>
    <col min="12298" max="12298" width="13.375" style="410" customWidth="1"/>
    <col min="12299" max="12544" width="9" style="410"/>
    <col min="12545" max="12545" width="42.75" style="410" customWidth="1"/>
    <col min="12546" max="12547" width="13.75" style="410" customWidth="1"/>
    <col min="12548" max="12549" width="12" style="410" customWidth="1"/>
    <col min="12550" max="12550" width="13.75" style="410" customWidth="1"/>
    <col min="12551" max="12551" width="12" style="410" customWidth="1"/>
    <col min="12552" max="12552" width="7" style="410" customWidth="1"/>
    <col min="12553" max="12553" width="9" style="410"/>
    <col min="12554" max="12554" width="13.375" style="410" customWidth="1"/>
    <col min="12555" max="12800" width="9" style="410"/>
    <col min="12801" max="12801" width="42.75" style="410" customWidth="1"/>
    <col min="12802" max="12803" width="13.75" style="410" customWidth="1"/>
    <col min="12804" max="12805" width="12" style="410" customWidth="1"/>
    <col min="12806" max="12806" width="13.75" style="410" customWidth="1"/>
    <col min="12807" max="12807" width="12" style="410" customWidth="1"/>
    <col min="12808" max="12808" width="7" style="410" customWidth="1"/>
    <col min="12809" max="12809" width="9" style="410"/>
    <col min="12810" max="12810" width="13.375" style="410" customWidth="1"/>
    <col min="12811" max="13056" width="9" style="410"/>
    <col min="13057" max="13057" width="42.75" style="410" customWidth="1"/>
    <col min="13058" max="13059" width="13.75" style="410" customWidth="1"/>
    <col min="13060" max="13061" width="12" style="410" customWidth="1"/>
    <col min="13062" max="13062" width="13.75" style="410" customWidth="1"/>
    <col min="13063" max="13063" width="12" style="410" customWidth="1"/>
    <col min="13064" max="13064" width="7" style="410" customWidth="1"/>
    <col min="13065" max="13065" width="9" style="410"/>
    <col min="13066" max="13066" width="13.375" style="410" customWidth="1"/>
    <col min="13067" max="13312" width="9" style="410"/>
    <col min="13313" max="13313" width="42.75" style="410" customWidth="1"/>
    <col min="13314" max="13315" width="13.75" style="410" customWidth="1"/>
    <col min="13316" max="13317" width="12" style="410" customWidth="1"/>
    <col min="13318" max="13318" width="13.75" style="410" customWidth="1"/>
    <col min="13319" max="13319" width="12" style="410" customWidth="1"/>
    <col min="13320" max="13320" width="7" style="410" customWidth="1"/>
    <col min="13321" max="13321" width="9" style="410"/>
    <col min="13322" max="13322" width="13.375" style="410" customWidth="1"/>
    <col min="13323" max="13568" width="9" style="410"/>
    <col min="13569" max="13569" width="42.75" style="410" customWidth="1"/>
    <col min="13570" max="13571" width="13.75" style="410" customWidth="1"/>
    <col min="13572" max="13573" width="12" style="410" customWidth="1"/>
    <col min="13574" max="13574" width="13.75" style="410" customWidth="1"/>
    <col min="13575" max="13575" width="12" style="410" customWidth="1"/>
    <col min="13576" max="13576" width="7" style="410" customWidth="1"/>
    <col min="13577" max="13577" width="9" style="410"/>
    <col min="13578" max="13578" width="13.375" style="410" customWidth="1"/>
    <col min="13579" max="13824" width="9" style="410"/>
    <col min="13825" max="13825" width="42.75" style="410" customWidth="1"/>
    <col min="13826" max="13827" width="13.75" style="410" customWidth="1"/>
    <col min="13828" max="13829" width="12" style="410" customWidth="1"/>
    <col min="13830" max="13830" width="13.75" style="410" customWidth="1"/>
    <col min="13831" max="13831" width="12" style="410" customWidth="1"/>
    <col min="13832" max="13832" width="7" style="410" customWidth="1"/>
    <col min="13833" max="13833" width="9" style="410"/>
    <col min="13834" max="13834" width="13.375" style="410" customWidth="1"/>
    <col min="13835" max="14080" width="9" style="410"/>
    <col min="14081" max="14081" width="42.75" style="410" customWidth="1"/>
    <col min="14082" max="14083" width="13.75" style="410" customWidth="1"/>
    <col min="14084" max="14085" width="12" style="410" customWidth="1"/>
    <col min="14086" max="14086" width="13.75" style="410" customWidth="1"/>
    <col min="14087" max="14087" width="12" style="410" customWidth="1"/>
    <col min="14088" max="14088" width="7" style="410" customWidth="1"/>
    <col min="14089" max="14089" width="9" style="410"/>
    <col min="14090" max="14090" width="13.375" style="410" customWidth="1"/>
    <col min="14091" max="14336" width="9" style="410"/>
    <col min="14337" max="14337" width="42.75" style="410" customWidth="1"/>
    <col min="14338" max="14339" width="13.75" style="410" customWidth="1"/>
    <col min="14340" max="14341" width="12" style="410" customWidth="1"/>
    <col min="14342" max="14342" width="13.75" style="410" customWidth="1"/>
    <col min="14343" max="14343" width="12" style="410" customWidth="1"/>
    <col min="14344" max="14344" width="7" style="410" customWidth="1"/>
    <col min="14345" max="14345" width="9" style="410"/>
    <col min="14346" max="14346" width="13.375" style="410" customWidth="1"/>
    <col min="14347" max="14592" width="9" style="410"/>
    <col min="14593" max="14593" width="42.75" style="410" customWidth="1"/>
    <col min="14594" max="14595" width="13.75" style="410" customWidth="1"/>
    <col min="14596" max="14597" width="12" style="410" customWidth="1"/>
    <col min="14598" max="14598" width="13.75" style="410" customWidth="1"/>
    <col min="14599" max="14599" width="12" style="410" customWidth="1"/>
    <col min="14600" max="14600" width="7" style="410" customWidth="1"/>
    <col min="14601" max="14601" width="9" style="410"/>
    <col min="14602" max="14602" width="13.375" style="410" customWidth="1"/>
    <col min="14603" max="14848" width="9" style="410"/>
    <col min="14849" max="14849" width="42.75" style="410" customWidth="1"/>
    <col min="14850" max="14851" width="13.75" style="410" customWidth="1"/>
    <col min="14852" max="14853" width="12" style="410" customWidth="1"/>
    <col min="14854" max="14854" width="13.75" style="410" customWidth="1"/>
    <col min="14855" max="14855" width="12" style="410" customWidth="1"/>
    <col min="14856" max="14856" width="7" style="410" customWidth="1"/>
    <col min="14857" max="14857" width="9" style="410"/>
    <col min="14858" max="14858" width="13.375" style="410" customWidth="1"/>
    <col min="14859" max="15104" width="9" style="410"/>
    <col min="15105" max="15105" width="42.75" style="410" customWidth="1"/>
    <col min="15106" max="15107" width="13.75" style="410" customWidth="1"/>
    <col min="15108" max="15109" width="12" style="410" customWidth="1"/>
    <col min="15110" max="15110" width="13.75" style="410" customWidth="1"/>
    <col min="15111" max="15111" width="12" style="410" customWidth="1"/>
    <col min="15112" max="15112" width="7" style="410" customWidth="1"/>
    <col min="15113" max="15113" width="9" style="410"/>
    <col min="15114" max="15114" width="13.375" style="410" customWidth="1"/>
    <col min="15115" max="15360" width="9" style="410"/>
    <col min="15361" max="15361" width="42.75" style="410" customWidth="1"/>
    <col min="15362" max="15363" width="13.75" style="410" customWidth="1"/>
    <col min="15364" max="15365" width="12" style="410" customWidth="1"/>
    <col min="15366" max="15366" width="13.75" style="410" customWidth="1"/>
    <col min="15367" max="15367" width="12" style="410" customWidth="1"/>
    <col min="15368" max="15368" width="7" style="410" customWidth="1"/>
    <col min="15369" max="15369" width="9" style="410"/>
    <col min="15370" max="15370" width="13.375" style="410" customWidth="1"/>
    <col min="15371" max="15616" width="9" style="410"/>
    <col min="15617" max="15617" width="42.75" style="410" customWidth="1"/>
    <col min="15618" max="15619" width="13.75" style="410" customWidth="1"/>
    <col min="15620" max="15621" width="12" style="410" customWidth="1"/>
    <col min="15622" max="15622" width="13.75" style="410" customWidth="1"/>
    <col min="15623" max="15623" width="12" style="410" customWidth="1"/>
    <col min="15624" max="15624" width="7" style="410" customWidth="1"/>
    <col min="15625" max="15625" width="9" style="410"/>
    <col min="15626" max="15626" width="13.375" style="410" customWidth="1"/>
    <col min="15627" max="15872" width="9" style="410"/>
    <col min="15873" max="15873" width="42.75" style="410" customWidth="1"/>
    <col min="15874" max="15875" width="13.75" style="410" customWidth="1"/>
    <col min="15876" max="15877" width="12" style="410" customWidth="1"/>
    <col min="15878" max="15878" width="13.75" style="410" customWidth="1"/>
    <col min="15879" max="15879" width="12" style="410" customWidth="1"/>
    <col min="15880" max="15880" width="7" style="410" customWidth="1"/>
    <col min="15881" max="15881" width="9" style="410"/>
    <col min="15882" max="15882" width="13.375" style="410" customWidth="1"/>
    <col min="15883" max="16128" width="9" style="410"/>
    <col min="16129" max="16129" width="42.75" style="410" customWidth="1"/>
    <col min="16130" max="16131" width="13.75" style="410" customWidth="1"/>
    <col min="16132" max="16133" width="12" style="410" customWidth="1"/>
    <col min="16134" max="16134" width="13.75" style="410" customWidth="1"/>
    <col min="16135" max="16135" width="12" style="410" customWidth="1"/>
    <col min="16136" max="16136" width="7" style="410" customWidth="1"/>
    <col min="16137" max="16137" width="9" style="410"/>
    <col min="16138" max="16138" width="13.375" style="410" customWidth="1"/>
    <col min="16139" max="16384" width="9" style="410"/>
  </cols>
  <sheetData>
    <row r="1" spans="1:11" s="401" customFormat="1" ht="27">
      <c r="A1" s="477" t="s">
        <v>653</v>
      </c>
      <c r="B1" s="477"/>
      <c r="C1" s="477"/>
      <c r="D1" s="477"/>
      <c r="E1" s="477"/>
      <c r="F1" s="477"/>
      <c r="G1" s="477"/>
      <c r="H1" s="400"/>
    </row>
    <row r="2" spans="1:11" s="339" customFormat="1" ht="14.25">
      <c r="A2" s="357" t="s">
        <v>651</v>
      </c>
      <c r="B2" s="418"/>
      <c r="C2" s="418"/>
      <c r="D2" s="418"/>
      <c r="E2" s="419"/>
      <c r="F2" s="420"/>
      <c r="G2" s="421" t="s">
        <v>3</v>
      </c>
      <c r="H2" s="402"/>
    </row>
    <row r="3" spans="1:11" s="341" customFormat="1" ht="14.25">
      <c r="A3" s="470" t="s">
        <v>4</v>
      </c>
      <c r="B3" s="478" t="s">
        <v>568</v>
      </c>
      <c r="C3" s="479"/>
      <c r="D3" s="479"/>
      <c r="E3" s="479"/>
      <c r="F3" s="480" t="s">
        <v>569</v>
      </c>
      <c r="G3" s="480"/>
      <c r="H3" s="404"/>
    </row>
    <row r="4" spans="1:11" s="341" customFormat="1" ht="28.5">
      <c r="A4" s="470"/>
      <c r="B4" s="405" t="s">
        <v>7</v>
      </c>
      <c r="C4" s="405" t="s">
        <v>552</v>
      </c>
      <c r="D4" s="405" t="s">
        <v>637</v>
      </c>
      <c r="E4" s="405" t="s">
        <v>652</v>
      </c>
      <c r="F4" s="406" t="s">
        <v>7</v>
      </c>
      <c r="G4" s="345" t="s">
        <v>626</v>
      </c>
      <c r="H4" s="404"/>
    </row>
    <row r="5" spans="1:11">
      <c r="A5" s="353" t="s">
        <v>638</v>
      </c>
      <c r="B5" s="422"/>
      <c r="C5" s="423"/>
      <c r="D5" s="423"/>
      <c r="E5" s="424"/>
      <c r="F5" s="425"/>
      <c r="G5" s="426"/>
      <c r="H5" s="407"/>
      <c r="I5" s="408"/>
      <c r="J5" s="409"/>
      <c r="K5" s="409"/>
    </row>
    <row r="6" spans="1:11">
      <c r="A6" s="411" t="s">
        <v>639</v>
      </c>
      <c r="B6" s="422"/>
      <c r="C6" s="423"/>
      <c r="D6" s="423"/>
      <c r="E6" s="424"/>
      <c r="F6" s="425"/>
      <c r="G6" s="426"/>
      <c r="H6" s="407"/>
      <c r="I6" s="408"/>
      <c r="J6" s="409"/>
      <c r="K6" s="409"/>
    </row>
    <row r="7" spans="1:11">
      <c r="A7" s="411" t="s">
        <v>640</v>
      </c>
      <c r="B7" s="422"/>
      <c r="C7" s="423"/>
      <c r="D7" s="423"/>
      <c r="E7" s="424"/>
      <c r="F7" s="425"/>
      <c r="G7" s="426"/>
      <c r="H7" s="407"/>
      <c r="I7" s="408"/>
      <c r="J7" s="409"/>
      <c r="K7" s="409"/>
    </row>
    <row r="8" spans="1:11">
      <c r="A8" s="411" t="s">
        <v>641</v>
      </c>
      <c r="B8" s="422"/>
      <c r="C8" s="423"/>
      <c r="D8" s="423"/>
      <c r="E8" s="424"/>
      <c r="F8" s="425"/>
      <c r="G8" s="426"/>
      <c r="H8" s="407"/>
      <c r="I8" s="408"/>
      <c r="J8" s="409"/>
      <c r="K8" s="409"/>
    </row>
    <row r="9" spans="1:11">
      <c r="A9" s="412" t="s">
        <v>642</v>
      </c>
      <c r="B9" s="422"/>
      <c r="C9" s="423"/>
      <c r="D9" s="423"/>
      <c r="E9" s="424"/>
      <c r="F9" s="425"/>
      <c r="G9" s="426"/>
      <c r="H9" s="407"/>
      <c r="I9" s="408"/>
      <c r="J9" s="409"/>
      <c r="K9" s="409"/>
    </row>
    <row r="10" spans="1:11">
      <c r="A10" s="411" t="s">
        <v>639</v>
      </c>
      <c r="B10" s="422"/>
      <c r="C10" s="423"/>
      <c r="D10" s="423"/>
      <c r="E10" s="424"/>
      <c r="F10" s="425"/>
      <c r="G10" s="426"/>
      <c r="H10" s="407"/>
      <c r="I10" s="408"/>
      <c r="J10" s="409"/>
      <c r="K10" s="409"/>
    </row>
    <row r="11" spans="1:11">
      <c r="A11" s="411" t="s">
        <v>640</v>
      </c>
      <c r="B11" s="422"/>
      <c r="C11" s="423"/>
      <c r="D11" s="423"/>
      <c r="E11" s="424"/>
      <c r="F11" s="425"/>
      <c r="G11" s="426"/>
      <c r="H11" s="407"/>
      <c r="I11" s="408"/>
      <c r="J11" s="409"/>
      <c r="K11" s="409"/>
    </row>
    <row r="12" spans="1:11">
      <c r="A12" s="411" t="s">
        <v>641</v>
      </c>
      <c r="B12" s="422"/>
      <c r="C12" s="423"/>
      <c r="D12" s="423"/>
      <c r="E12" s="424"/>
      <c r="F12" s="425"/>
      <c r="G12" s="426"/>
      <c r="H12" s="407"/>
      <c r="I12" s="408"/>
      <c r="J12" s="409"/>
      <c r="K12" s="409"/>
    </row>
    <row r="13" spans="1:11">
      <c r="A13" s="411" t="s">
        <v>643</v>
      </c>
      <c r="B13" s="422"/>
      <c r="C13" s="423"/>
      <c r="D13" s="423"/>
      <c r="E13" s="424"/>
      <c r="F13" s="425"/>
      <c r="G13" s="426"/>
      <c r="H13" s="407"/>
      <c r="I13" s="408"/>
      <c r="J13" s="409"/>
      <c r="K13" s="409"/>
    </row>
    <row r="14" spans="1:11">
      <c r="A14" s="411" t="s">
        <v>639</v>
      </c>
      <c r="B14" s="422"/>
      <c r="C14" s="423"/>
      <c r="D14" s="423"/>
      <c r="E14" s="424"/>
      <c r="F14" s="425"/>
      <c r="G14" s="426"/>
      <c r="H14" s="407"/>
      <c r="I14" s="408"/>
      <c r="J14" s="409"/>
      <c r="K14" s="409"/>
    </row>
    <row r="15" spans="1:11">
      <c r="A15" s="411" t="s">
        <v>641</v>
      </c>
      <c r="B15" s="422"/>
      <c r="C15" s="423"/>
      <c r="D15" s="423"/>
      <c r="E15" s="424"/>
      <c r="F15" s="425"/>
      <c r="G15" s="426"/>
      <c r="H15" s="407"/>
      <c r="I15" s="408"/>
      <c r="J15" s="409"/>
      <c r="K15" s="409"/>
    </row>
    <row r="16" spans="1:11" s="413" customFormat="1">
      <c r="A16" s="411" t="s">
        <v>644</v>
      </c>
      <c r="B16" s="422"/>
      <c r="C16" s="423"/>
      <c r="D16" s="423"/>
      <c r="E16" s="424"/>
      <c r="F16" s="425"/>
      <c r="G16" s="426"/>
      <c r="H16" s="407"/>
      <c r="J16" s="414"/>
    </row>
    <row r="17" spans="1:11" s="413" customFormat="1">
      <c r="A17" s="411" t="s">
        <v>639</v>
      </c>
      <c r="B17" s="422"/>
      <c r="C17" s="423"/>
      <c r="D17" s="423"/>
      <c r="E17" s="424"/>
      <c r="F17" s="425"/>
      <c r="G17" s="426"/>
      <c r="H17" s="407"/>
    </row>
    <row r="18" spans="1:11" s="413" customFormat="1">
      <c r="A18" s="411" t="s">
        <v>640</v>
      </c>
      <c r="B18" s="422"/>
      <c r="C18" s="423"/>
      <c r="D18" s="423"/>
      <c r="E18" s="424"/>
      <c r="F18" s="425"/>
      <c r="G18" s="426"/>
      <c r="H18" s="407"/>
    </row>
    <row r="19" spans="1:11">
      <c r="A19" s="411" t="s">
        <v>641</v>
      </c>
      <c r="B19" s="422"/>
      <c r="C19" s="423"/>
      <c r="D19" s="423"/>
      <c r="E19" s="424"/>
      <c r="F19" s="425"/>
      <c r="G19" s="426"/>
      <c r="H19" s="407"/>
      <c r="I19" s="408"/>
      <c r="J19" s="409"/>
      <c r="K19" s="409"/>
    </row>
    <row r="20" spans="1:11" s="413" customFormat="1">
      <c r="A20" s="411" t="s">
        <v>645</v>
      </c>
      <c r="B20" s="422"/>
      <c r="C20" s="423"/>
      <c r="D20" s="423"/>
      <c r="E20" s="424"/>
      <c r="F20" s="425"/>
      <c r="G20" s="426"/>
      <c r="H20" s="407"/>
    </row>
    <row r="21" spans="1:11" s="413" customFormat="1">
      <c r="A21" s="411" t="s">
        <v>639</v>
      </c>
      <c r="B21" s="422"/>
      <c r="C21" s="423"/>
      <c r="D21" s="423"/>
      <c r="E21" s="424"/>
      <c r="F21" s="425"/>
      <c r="G21" s="426"/>
      <c r="H21" s="407"/>
    </row>
    <row r="22" spans="1:11">
      <c r="A22" s="411" t="s">
        <v>641</v>
      </c>
      <c r="B22" s="422"/>
      <c r="C22" s="423"/>
      <c r="D22" s="423"/>
      <c r="E22" s="424"/>
      <c r="F22" s="425"/>
      <c r="G22" s="426"/>
      <c r="H22" s="407"/>
      <c r="I22" s="408"/>
      <c r="J22" s="409"/>
      <c r="K22" s="409"/>
    </row>
    <row r="23" spans="1:11" s="413" customFormat="1">
      <c r="A23" s="427" t="s">
        <v>646</v>
      </c>
      <c r="B23" s="422"/>
      <c r="C23" s="423"/>
      <c r="D23" s="423"/>
      <c r="E23" s="424"/>
      <c r="F23" s="425"/>
      <c r="G23" s="426"/>
      <c r="H23" s="407"/>
    </row>
    <row r="24" spans="1:11" s="413" customFormat="1">
      <c r="A24" s="411" t="s">
        <v>639</v>
      </c>
      <c r="B24" s="422"/>
      <c r="C24" s="423"/>
      <c r="D24" s="423"/>
      <c r="E24" s="424"/>
      <c r="F24" s="425"/>
      <c r="G24" s="426"/>
      <c r="H24" s="407"/>
    </row>
    <row r="25" spans="1:11">
      <c r="A25" s="411" t="s">
        <v>641</v>
      </c>
      <c r="B25" s="422"/>
      <c r="C25" s="423"/>
      <c r="D25" s="423"/>
      <c r="E25" s="424"/>
      <c r="F25" s="425"/>
      <c r="G25" s="426"/>
      <c r="H25" s="407"/>
      <c r="I25" s="408"/>
      <c r="J25" s="409"/>
      <c r="K25" s="409"/>
    </row>
    <row r="26" spans="1:11">
      <c r="A26" s="427" t="s">
        <v>647</v>
      </c>
      <c r="B26" s="422"/>
      <c r="C26" s="423"/>
      <c r="D26" s="423"/>
      <c r="E26" s="424"/>
      <c r="F26" s="425"/>
      <c r="G26" s="426"/>
      <c r="H26" s="407"/>
    </row>
    <row r="27" spans="1:11">
      <c r="A27" s="411" t="s">
        <v>639</v>
      </c>
      <c r="B27" s="422"/>
      <c r="C27" s="423"/>
      <c r="D27" s="423"/>
      <c r="E27" s="424"/>
      <c r="F27" s="425"/>
      <c r="G27" s="426"/>
      <c r="H27" s="407"/>
    </row>
    <row r="28" spans="1:11">
      <c r="A28" s="411" t="s">
        <v>640</v>
      </c>
      <c r="B28" s="422"/>
      <c r="C28" s="423"/>
      <c r="D28" s="423"/>
      <c r="E28" s="424"/>
      <c r="F28" s="425"/>
      <c r="G28" s="426"/>
      <c r="H28" s="407"/>
    </row>
    <row r="29" spans="1:11">
      <c r="A29" s="411" t="s">
        <v>641</v>
      </c>
      <c r="B29" s="422"/>
      <c r="C29" s="423"/>
      <c r="D29" s="423"/>
      <c r="E29" s="424"/>
      <c r="F29" s="425"/>
      <c r="G29" s="426"/>
      <c r="H29" s="407"/>
      <c r="I29" s="408"/>
      <c r="J29" s="409"/>
      <c r="K29" s="409"/>
    </row>
    <row r="30" spans="1:11">
      <c r="A30" s="427" t="s">
        <v>648</v>
      </c>
      <c r="B30" s="422"/>
      <c r="C30" s="423"/>
      <c r="D30" s="423"/>
      <c r="E30" s="424"/>
      <c r="F30" s="425"/>
      <c r="G30" s="426"/>
      <c r="H30" s="407"/>
    </row>
    <row r="31" spans="1:11">
      <c r="A31" s="411" t="s">
        <v>639</v>
      </c>
      <c r="B31" s="422"/>
      <c r="C31" s="423"/>
      <c r="D31" s="423"/>
      <c r="E31" s="424"/>
      <c r="F31" s="425"/>
      <c r="G31" s="426"/>
      <c r="H31" s="407"/>
    </row>
    <row r="32" spans="1:11">
      <c r="A32" s="411" t="s">
        <v>640</v>
      </c>
      <c r="B32" s="422"/>
      <c r="C32" s="423"/>
      <c r="D32" s="423"/>
      <c r="E32" s="424"/>
      <c r="F32" s="425"/>
      <c r="G32" s="426"/>
      <c r="H32" s="407"/>
    </row>
    <row r="33" spans="1:11">
      <c r="A33" s="411" t="s">
        <v>641</v>
      </c>
      <c r="B33" s="422"/>
      <c r="C33" s="423"/>
      <c r="D33" s="423"/>
      <c r="E33" s="424"/>
      <c r="F33" s="425"/>
      <c r="G33" s="426"/>
      <c r="H33" s="407"/>
      <c r="I33" s="408"/>
      <c r="J33" s="409"/>
      <c r="K33" s="409"/>
    </row>
    <row r="34" spans="1:11">
      <c r="A34" s="411" t="s">
        <v>649</v>
      </c>
      <c r="B34" s="422"/>
      <c r="C34" s="423"/>
      <c r="D34" s="423"/>
      <c r="E34" s="424"/>
      <c r="F34" s="425"/>
      <c r="G34" s="426"/>
      <c r="H34" s="414"/>
    </row>
    <row r="35" spans="1:11">
      <c r="A35" s="411" t="s">
        <v>639</v>
      </c>
      <c r="B35" s="422"/>
      <c r="C35" s="423"/>
      <c r="D35" s="423"/>
      <c r="E35" s="424"/>
      <c r="F35" s="425"/>
      <c r="G35" s="426"/>
      <c r="H35" s="414"/>
    </row>
    <row r="36" spans="1:11">
      <c r="A36" s="411" t="s">
        <v>640</v>
      </c>
      <c r="B36" s="422"/>
      <c r="C36" s="423"/>
      <c r="D36" s="423"/>
      <c r="E36" s="424"/>
      <c r="F36" s="425"/>
      <c r="G36" s="426"/>
      <c r="H36" s="414"/>
    </row>
    <row r="37" spans="1:11">
      <c r="A37" s="411" t="s">
        <v>641</v>
      </c>
      <c r="B37" s="422"/>
      <c r="C37" s="423"/>
      <c r="D37" s="423"/>
      <c r="E37" s="424"/>
      <c r="F37" s="425"/>
      <c r="G37" s="426"/>
      <c r="H37" s="407"/>
      <c r="I37" s="408"/>
      <c r="J37" s="409"/>
      <c r="K37" s="409"/>
    </row>
    <row r="38" spans="1:11">
      <c r="A38" s="418"/>
      <c r="B38" s="418"/>
      <c r="C38" s="418"/>
      <c r="D38" s="418"/>
      <c r="E38" s="428"/>
      <c r="F38" s="420"/>
      <c r="G38" s="429"/>
      <c r="H38" s="414"/>
    </row>
    <row r="39" spans="1:11">
      <c r="A39" s="430" t="s">
        <v>650</v>
      </c>
      <c r="B39" s="418"/>
      <c r="C39" s="418"/>
      <c r="D39" s="418"/>
      <c r="E39" s="428"/>
      <c r="F39" s="420"/>
      <c r="G39" s="429"/>
      <c r="H39" s="414"/>
    </row>
    <row r="40" spans="1:11">
      <c r="H40" s="414"/>
    </row>
    <row r="41" spans="1:11">
      <c r="H41" s="414"/>
    </row>
    <row r="42" spans="1:11">
      <c r="H42" s="414"/>
    </row>
    <row r="43" spans="1:11">
      <c r="H43" s="414"/>
    </row>
    <row r="44" spans="1:11">
      <c r="H44" s="414"/>
    </row>
    <row r="45" spans="1:11">
      <c r="H45" s="414"/>
    </row>
    <row r="46" spans="1:11">
      <c r="H46" s="414"/>
    </row>
    <row r="47" spans="1:11">
      <c r="H47" s="414"/>
    </row>
  </sheetData>
  <mergeCells count="4">
    <mergeCell ref="A1:G1"/>
    <mergeCell ref="A3:A4"/>
    <mergeCell ref="B3:E3"/>
    <mergeCell ref="F3:G3"/>
  </mergeCells>
  <phoneticPr fontId="4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H12" sqref="H12"/>
    </sheetView>
  </sheetViews>
  <sheetFormatPr defaultRowHeight="15"/>
  <cols>
    <col min="1" max="1" width="41" style="410" customWidth="1"/>
    <col min="2" max="3" width="15" style="410" customWidth="1"/>
    <col min="4" max="4" width="14.125" style="410" customWidth="1"/>
    <col min="5" max="5" width="14.125" style="415" customWidth="1"/>
    <col min="6" max="6" width="15" style="417" customWidth="1"/>
    <col min="7" max="7" width="14.125" style="417" customWidth="1"/>
    <col min="8" max="8" width="14.75" style="410" bestFit="1" customWidth="1"/>
    <col min="9" max="9" width="9.5" style="410" bestFit="1" customWidth="1"/>
    <col min="10" max="10" width="13.375" style="410" customWidth="1"/>
    <col min="11" max="256" width="9" style="410"/>
    <col min="257" max="257" width="41" style="410" customWidth="1"/>
    <col min="258" max="259" width="15" style="410" customWidth="1"/>
    <col min="260" max="261" width="14.125" style="410" customWidth="1"/>
    <col min="262" max="262" width="15" style="410" customWidth="1"/>
    <col min="263" max="263" width="14.125" style="410" customWidth="1"/>
    <col min="264" max="264" width="14.75" style="410" bestFit="1" customWidth="1"/>
    <col min="265" max="265" width="9.5" style="410" bestFit="1" customWidth="1"/>
    <col min="266" max="266" width="13.375" style="410" customWidth="1"/>
    <col min="267" max="512" width="9" style="410"/>
    <col min="513" max="513" width="41" style="410" customWidth="1"/>
    <col min="514" max="515" width="15" style="410" customWidth="1"/>
    <col min="516" max="517" width="14.125" style="410" customWidth="1"/>
    <col min="518" max="518" width="15" style="410" customWidth="1"/>
    <col min="519" max="519" width="14.125" style="410" customWidth="1"/>
    <col min="520" max="520" width="14.75" style="410" bestFit="1" customWidth="1"/>
    <col min="521" max="521" width="9.5" style="410" bestFit="1" customWidth="1"/>
    <col min="522" max="522" width="13.375" style="410" customWidth="1"/>
    <col min="523" max="768" width="9" style="410"/>
    <col min="769" max="769" width="41" style="410" customWidth="1"/>
    <col min="770" max="771" width="15" style="410" customWidth="1"/>
    <col min="772" max="773" width="14.125" style="410" customWidth="1"/>
    <col min="774" max="774" width="15" style="410" customWidth="1"/>
    <col min="775" max="775" width="14.125" style="410" customWidth="1"/>
    <col min="776" max="776" width="14.75" style="410" bestFit="1" customWidth="1"/>
    <col min="777" max="777" width="9.5" style="410" bestFit="1" customWidth="1"/>
    <col min="778" max="778" width="13.375" style="410" customWidth="1"/>
    <col min="779" max="1024" width="9" style="410"/>
    <col min="1025" max="1025" width="41" style="410" customWidth="1"/>
    <col min="1026" max="1027" width="15" style="410" customWidth="1"/>
    <col min="1028" max="1029" width="14.125" style="410" customWidth="1"/>
    <col min="1030" max="1030" width="15" style="410" customWidth="1"/>
    <col min="1031" max="1031" width="14.125" style="410" customWidth="1"/>
    <col min="1032" max="1032" width="14.75" style="410" bestFit="1" customWidth="1"/>
    <col min="1033" max="1033" width="9.5" style="410" bestFit="1" customWidth="1"/>
    <col min="1034" max="1034" width="13.375" style="410" customWidth="1"/>
    <col min="1035" max="1280" width="9" style="410"/>
    <col min="1281" max="1281" width="41" style="410" customWidth="1"/>
    <col min="1282" max="1283" width="15" style="410" customWidth="1"/>
    <col min="1284" max="1285" width="14.125" style="410" customWidth="1"/>
    <col min="1286" max="1286" width="15" style="410" customWidth="1"/>
    <col min="1287" max="1287" width="14.125" style="410" customWidth="1"/>
    <col min="1288" max="1288" width="14.75" style="410" bestFit="1" customWidth="1"/>
    <col min="1289" max="1289" width="9.5" style="410" bestFit="1" customWidth="1"/>
    <col min="1290" max="1290" width="13.375" style="410" customWidth="1"/>
    <col min="1291" max="1536" width="9" style="410"/>
    <col min="1537" max="1537" width="41" style="410" customWidth="1"/>
    <col min="1538" max="1539" width="15" style="410" customWidth="1"/>
    <col min="1540" max="1541" width="14.125" style="410" customWidth="1"/>
    <col min="1542" max="1542" width="15" style="410" customWidth="1"/>
    <col min="1543" max="1543" width="14.125" style="410" customWidth="1"/>
    <col min="1544" max="1544" width="14.75" style="410" bestFit="1" customWidth="1"/>
    <col min="1545" max="1545" width="9.5" style="410" bestFit="1" customWidth="1"/>
    <col min="1546" max="1546" width="13.375" style="410" customWidth="1"/>
    <col min="1547" max="1792" width="9" style="410"/>
    <col min="1793" max="1793" width="41" style="410" customWidth="1"/>
    <col min="1794" max="1795" width="15" style="410" customWidth="1"/>
    <col min="1796" max="1797" width="14.125" style="410" customWidth="1"/>
    <col min="1798" max="1798" width="15" style="410" customWidth="1"/>
    <col min="1799" max="1799" width="14.125" style="410" customWidth="1"/>
    <col min="1800" max="1800" width="14.75" style="410" bestFit="1" customWidth="1"/>
    <col min="1801" max="1801" width="9.5" style="410" bestFit="1" customWidth="1"/>
    <col min="1802" max="1802" width="13.375" style="410" customWidth="1"/>
    <col min="1803" max="2048" width="9" style="410"/>
    <col min="2049" max="2049" width="41" style="410" customWidth="1"/>
    <col min="2050" max="2051" width="15" style="410" customWidth="1"/>
    <col min="2052" max="2053" width="14.125" style="410" customWidth="1"/>
    <col min="2054" max="2054" width="15" style="410" customWidth="1"/>
    <col min="2055" max="2055" width="14.125" style="410" customWidth="1"/>
    <col min="2056" max="2056" width="14.75" style="410" bestFit="1" customWidth="1"/>
    <col min="2057" max="2057" width="9.5" style="410" bestFit="1" customWidth="1"/>
    <col min="2058" max="2058" width="13.375" style="410" customWidth="1"/>
    <col min="2059" max="2304" width="9" style="410"/>
    <col min="2305" max="2305" width="41" style="410" customWidth="1"/>
    <col min="2306" max="2307" width="15" style="410" customWidth="1"/>
    <col min="2308" max="2309" width="14.125" style="410" customWidth="1"/>
    <col min="2310" max="2310" width="15" style="410" customWidth="1"/>
    <col min="2311" max="2311" width="14.125" style="410" customWidth="1"/>
    <col min="2312" max="2312" width="14.75" style="410" bestFit="1" customWidth="1"/>
    <col min="2313" max="2313" width="9.5" style="410" bestFit="1" customWidth="1"/>
    <col min="2314" max="2314" width="13.375" style="410" customWidth="1"/>
    <col min="2315" max="2560" width="9" style="410"/>
    <col min="2561" max="2561" width="41" style="410" customWidth="1"/>
    <col min="2562" max="2563" width="15" style="410" customWidth="1"/>
    <col min="2564" max="2565" width="14.125" style="410" customWidth="1"/>
    <col min="2566" max="2566" width="15" style="410" customWidth="1"/>
    <col min="2567" max="2567" width="14.125" style="410" customWidth="1"/>
    <col min="2568" max="2568" width="14.75" style="410" bestFit="1" customWidth="1"/>
    <col min="2569" max="2569" width="9.5" style="410" bestFit="1" customWidth="1"/>
    <col min="2570" max="2570" width="13.375" style="410" customWidth="1"/>
    <col min="2571" max="2816" width="9" style="410"/>
    <col min="2817" max="2817" width="41" style="410" customWidth="1"/>
    <col min="2818" max="2819" width="15" style="410" customWidth="1"/>
    <col min="2820" max="2821" width="14.125" style="410" customWidth="1"/>
    <col min="2822" max="2822" width="15" style="410" customWidth="1"/>
    <col min="2823" max="2823" width="14.125" style="410" customWidth="1"/>
    <col min="2824" max="2824" width="14.75" style="410" bestFit="1" customWidth="1"/>
    <col min="2825" max="2825" width="9.5" style="410" bestFit="1" customWidth="1"/>
    <col min="2826" max="2826" width="13.375" style="410" customWidth="1"/>
    <col min="2827" max="3072" width="9" style="410"/>
    <col min="3073" max="3073" width="41" style="410" customWidth="1"/>
    <col min="3074" max="3075" width="15" style="410" customWidth="1"/>
    <col min="3076" max="3077" width="14.125" style="410" customWidth="1"/>
    <col min="3078" max="3078" width="15" style="410" customWidth="1"/>
    <col min="3079" max="3079" width="14.125" style="410" customWidth="1"/>
    <col min="3080" max="3080" width="14.75" style="410" bestFit="1" customWidth="1"/>
    <col min="3081" max="3081" width="9.5" style="410" bestFit="1" customWidth="1"/>
    <col min="3082" max="3082" width="13.375" style="410" customWidth="1"/>
    <col min="3083" max="3328" width="9" style="410"/>
    <col min="3329" max="3329" width="41" style="410" customWidth="1"/>
    <col min="3330" max="3331" width="15" style="410" customWidth="1"/>
    <col min="3332" max="3333" width="14.125" style="410" customWidth="1"/>
    <col min="3334" max="3334" width="15" style="410" customWidth="1"/>
    <col min="3335" max="3335" width="14.125" style="410" customWidth="1"/>
    <col min="3336" max="3336" width="14.75" style="410" bestFit="1" customWidth="1"/>
    <col min="3337" max="3337" width="9.5" style="410" bestFit="1" customWidth="1"/>
    <col min="3338" max="3338" width="13.375" style="410" customWidth="1"/>
    <col min="3339" max="3584" width="9" style="410"/>
    <col min="3585" max="3585" width="41" style="410" customWidth="1"/>
    <col min="3586" max="3587" width="15" style="410" customWidth="1"/>
    <col min="3588" max="3589" width="14.125" style="410" customWidth="1"/>
    <col min="3590" max="3590" width="15" style="410" customWidth="1"/>
    <col min="3591" max="3591" width="14.125" style="410" customWidth="1"/>
    <col min="3592" max="3592" width="14.75" style="410" bestFit="1" customWidth="1"/>
    <col min="3593" max="3593" width="9.5" style="410" bestFit="1" customWidth="1"/>
    <col min="3594" max="3594" width="13.375" style="410" customWidth="1"/>
    <col min="3595" max="3840" width="9" style="410"/>
    <col min="3841" max="3841" width="41" style="410" customWidth="1"/>
    <col min="3842" max="3843" width="15" style="410" customWidth="1"/>
    <col min="3844" max="3845" width="14.125" style="410" customWidth="1"/>
    <col min="3846" max="3846" width="15" style="410" customWidth="1"/>
    <col min="3847" max="3847" width="14.125" style="410" customWidth="1"/>
    <col min="3848" max="3848" width="14.75" style="410" bestFit="1" customWidth="1"/>
    <col min="3849" max="3849" width="9.5" style="410" bestFit="1" customWidth="1"/>
    <col min="3850" max="3850" width="13.375" style="410" customWidth="1"/>
    <col min="3851" max="4096" width="9" style="410"/>
    <col min="4097" max="4097" width="41" style="410" customWidth="1"/>
    <col min="4098" max="4099" width="15" style="410" customWidth="1"/>
    <col min="4100" max="4101" width="14.125" style="410" customWidth="1"/>
    <col min="4102" max="4102" width="15" style="410" customWidth="1"/>
    <col min="4103" max="4103" width="14.125" style="410" customWidth="1"/>
    <col min="4104" max="4104" width="14.75" style="410" bestFit="1" customWidth="1"/>
    <col min="4105" max="4105" width="9.5" style="410" bestFit="1" customWidth="1"/>
    <col min="4106" max="4106" width="13.375" style="410" customWidth="1"/>
    <col min="4107" max="4352" width="9" style="410"/>
    <col min="4353" max="4353" width="41" style="410" customWidth="1"/>
    <col min="4354" max="4355" width="15" style="410" customWidth="1"/>
    <col min="4356" max="4357" width="14.125" style="410" customWidth="1"/>
    <col min="4358" max="4358" width="15" style="410" customWidth="1"/>
    <col min="4359" max="4359" width="14.125" style="410" customWidth="1"/>
    <col min="4360" max="4360" width="14.75" style="410" bestFit="1" customWidth="1"/>
    <col min="4361" max="4361" width="9.5" style="410" bestFit="1" customWidth="1"/>
    <col min="4362" max="4362" width="13.375" style="410" customWidth="1"/>
    <col min="4363" max="4608" width="9" style="410"/>
    <col min="4609" max="4609" width="41" style="410" customWidth="1"/>
    <col min="4610" max="4611" width="15" style="410" customWidth="1"/>
    <col min="4612" max="4613" width="14.125" style="410" customWidth="1"/>
    <col min="4614" max="4614" width="15" style="410" customWidth="1"/>
    <col min="4615" max="4615" width="14.125" style="410" customWidth="1"/>
    <col min="4616" max="4616" width="14.75" style="410" bestFit="1" customWidth="1"/>
    <col min="4617" max="4617" width="9.5" style="410" bestFit="1" customWidth="1"/>
    <col min="4618" max="4618" width="13.375" style="410" customWidth="1"/>
    <col min="4619" max="4864" width="9" style="410"/>
    <col min="4865" max="4865" width="41" style="410" customWidth="1"/>
    <col min="4866" max="4867" width="15" style="410" customWidth="1"/>
    <col min="4868" max="4869" width="14.125" style="410" customWidth="1"/>
    <col min="4870" max="4870" width="15" style="410" customWidth="1"/>
    <col min="4871" max="4871" width="14.125" style="410" customWidth="1"/>
    <col min="4872" max="4872" width="14.75" style="410" bestFit="1" customWidth="1"/>
    <col min="4873" max="4873" width="9.5" style="410" bestFit="1" customWidth="1"/>
    <col min="4874" max="4874" width="13.375" style="410" customWidth="1"/>
    <col min="4875" max="5120" width="9" style="410"/>
    <col min="5121" max="5121" width="41" style="410" customWidth="1"/>
    <col min="5122" max="5123" width="15" style="410" customWidth="1"/>
    <col min="5124" max="5125" width="14.125" style="410" customWidth="1"/>
    <col min="5126" max="5126" width="15" style="410" customWidth="1"/>
    <col min="5127" max="5127" width="14.125" style="410" customWidth="1"/>
    <col min="5128" max="5128" width="14.75" style="410" bestFit="1" customWidth="1"/>
    <col min="5129" max="5129" width="9.5" style="410" bestFit="1" customWidth="1"/>
    <col min="5130" max="5130" width="13.375" style="410" customWidth="1"/>
    <col min="5131" max="5376" width="9" style="410"/>
    <col min="5377" max="5377" width="41" style="410" customWidth="1"/>
    <col min="5378" max="5379" width="15" style="410" customWidth="1"/>
    <col min="5380" max="5381" width="14.125" style="410" customWidth="1"/>
    <col min="5382" max="5382" width="15" style="410" customWidth="1"/>
    <col min="5383" max="5383" width="14.125" style="410" customWidth="1"/>
    <col min="5384" max="5384" width="14.75" style="410" bestFit="1" customWidth="1"/>
    <col min="5385" max="5385" width="9.5" style="410" bestFit="1" customWidth="1"/>
    <col min="5386" max="5386" width="13.375" style="410" customWidth="1"/>
    <col min="5387" max="5632" width="9" style="410"/>
    <col min="5633" max="5633" width="41" style="410" customWidth="1"/>
    <col min="5634" max="5635" width="15" style="410" customWidth="1"/>
    <col min="5636" max="5637" width="14.125" style="410" customWidth="1"/>
    <col min="5638" max="5638" width="15" style="410" customWidth="1"/>
    <col min="5639" max="5639" width="14.125" style="410" customWidth="1"/>
    <col min="5640" max="5640" width="14.75" style="410" bestFit="1" customWidth="1"/>
    <col min="5641" max="5641" width="9.5" style="410" bestFit="1" customWidth="1"/>
    <col min="5642" max="5642" width="13.375" style="410" customWidth="1"/>
    <col min="5643" max="5888" width="9" style="410"/>
    <col min="5889" max="5889" width="41" style="410" customWidth="1"/>
    <col min="5890" max="5891" width="15" style="410" customWidth="1"/>
    <col min="5892" max="5893" width="14.125" style="410" customWidth="1"/>
    <col min="5894" max="5894" width="15" style="410" customWidth="1"/>
    <col min="5895" max="5895" width="14.125" style="410" customWidth="1"/>
    <col min="5896" max="5896" width="14.75" style="410" bestFit="1" customWidth="1"/>
    <col min="5897" max="5897" width="9.5" style="410" bestFit="1" customWidth="1"/>
    <col min="5898" max="5898" width="13.375" style="410" customWidth="1"/>
    <col min="5899" max="6144" width="9" style="410"/>
    <col min="6145" max="6145" width="41" style="410" customWidth="1"/>
    <col min="6146" max="6147" width="15" style="410" customWidth="1"/>
    <col min="6148" max="6149" width="14.125" style="410" customWidth="1"/>
    <col min="6150" max="6150" width="15" style="410" customWidth="1"/>
    <col min="6151" max="6151" width="14.125" style="410" customWidth="1"/>
    <col min="6152" max="6152" width="14.75" style="410" bestFit="1" customWidth="1"/>
    <col min="6153" max="6153" width="9.5" style="410" bestFit="1" customWidth="1"/>
    <col min="6154" max="6154" width="13.375" style="410" customWidth="1"/>
    <col min="6155" max="6400" width="9" style="410"/>
    <col min="6401" max="6401" width="41" style="410" customWidth="1"/>
    <col min="6402" max="6403" width="15" style="410" customWidth="1"/>
    <col min="6404" max="6405" width="14.125" style="410" customWidth="1"/>
    <col min="6406" max="6406" width="15" style="410" customWidth="1"/>
    <col min="6407" max="6407" width="14.125" style="410" customWidth="1"/>
    <col min="6408" max="6408" width="14.75" style="410" bestFit="1" customWidth="1"/>
    <col min="6409" max="6409" width="9.5" style="410" bestFit="1" customWidth="1"/>
    <col min="6410" max="6410" width="13.375" style="410" customWidth="1"/>
    <col min="6411" max="6656" width="9" style="410"/>
    <col min="6657" max="6657" width="41" style="410" customWidth="1"/>
    <col min="6658" max="6659" width="15" style="410" customWidth="1"/>
    <col min="6660" max="6661" width="14.125" style="410" customWidth="1"/>
    <col min="6662" max="6662" width="15" style="410" customWidth="1"/>
    <col min="6663" max="6663" width="14.125" style="410" customWidth="1"/>
    <col min="6664" max="6664" width="14.75" style="410" bestFit="1" customWidth="1"/>
    <col min="6665" max="6665" width="9.5" style="410" bestFit="1" customWidth="1"/>
    <col min="6666" max="6666" width="13.375" style="410" customWidth="1"/>
    <col min="6667" max="6912" width="9" style="410"/>
    <col min="6913" max="6913" width="41" style="410" customWidth="1"/>
    <col min="6914" max="6915" width="15" style="410" customWidth="1"/>
    <col min="6916" max="6917" width="14.125" style="410" customWidth="1"/>
    <col min="6918" max="6918" width="15" style="410" customWidth="1"/>
    <col min="6919" max="6919" width="14.125" style="410" customWidth="1"/>
    <col min="6920" max="6920" width="14.75" style="410" bestFit="1" customWidth="1"/>
    <col min="6921" max="6921" width="9.5" style="410" bestFit="1" customWidth="1"/>
    <col min="6922" max="6922" width="13.375" style="410" customWidth="1"/>
    <col min="6923" max="7168" width="9" style="410"/>
    <col min="7169" max="7169" width="41" style="410" customWidth="1"/>
    <col min="7170" max="7171" width="15" style="410" customWidth="1"/>
    <col min="7172" max="7173" width="14.125" style="410" customWidth="1"/>
    <col min="7174" max="7174" width="15" style="410" customWidth="1"/>
    <col min="7175" max="7175" width="14.125" style="410" customWidth="1"/>
    <col min="7176" max="7176" width="14.75" style="410" bestFit="1" customWidth="1"/>
    <col min="7177" max="7177" width="9.5" style="410" bestFit="1" customWidth="1"/>
    <col min="7178" max="7178" width="13.375" style="410" customWidth="1"/>
    <col min="7179" max="7424" width="9" style="410"/>
    <col min="7425" max="7425" width="41" style="410" customWidth="1"/>
    <col min="7426" max="7427" width="15" style="410" customWidth="1"/>
    <col min="7428" max="7429" width="14.125" style="410" customWidth="1"/>
    <col min="7430" max="7430" width="15" style="410" customWidth="1"/>
    <col min="7431" max="7431" width="14.125" style="410" customWidth="1"/>
    <col min="7432" max="7432" width="14.75" style="410" bestFit="1" customWidth="1"/>
    <col min="7433" max="7433" width="9.5" style="410" bestFit="1" customWidth="1"/>
    <col min="7434" max="7434" width="13.375" style="410" customWidth="1"/>
    <col min="7435" max="7680" width="9" style="410"/>
    <col min="7681" max="7681" width="41" style="410" customWidth="1"/>
    <col min="7682" max="7683" width="15" style="410" customWidth="1"/>
    <col min="7684" max="7685" width="14.125" style="410" customWidth="1"/>
    <col min="7686" max="7686" width="15" style="410" customWidth="1"/>
    <col min="7687" max="7687" width="14.125" style="410" customWidth="1"/>
    <col min="7688" max="7688" width="14.75" style="410" bestFit="1" customWidth="1"/>
    <col min="7689" max="7689" width="9.5" style="410" bestFit="1" customWidth="1"/>
    <col min="7690" max="7690" width="13.375" style="410" customWidth="1"/>
    <col min="7691" max="7936" width="9" style="410"/>
    <col min="7937" max="7937" width="41" style="410" customWidth="1"/>
    <col min="7938" max="7939" width="15" style="410" customWidth="1"/>
    <col min="7940" max="7941" width="14.125" style="410" customWidth="1"/>
    <col min="7942" max="7942" width="15" style="410" customWidth="1"/>
    <col min="7943" max="7943" width="14.125" style="410" customWidth="1"/>
    <col min="7944" max="7944" width="14.75" style="410" bestFit="1" customWidth="1"/>
    <col min="7945" max="7945" width="9.5" style="410" bestFit="1" customWidth="1"/>
    <col min="7946" max="7946" width="13.375" style="410" customWidth="1"/>
    <col min="7947" max="8192" width="9" style="410"/>
    <col min="8193" max="8193" width="41" style="410" customWidth="1"/>
    <col min="8194" max="8195" width="15" style="410" customWidth="1"/>
    <col min="8196" max="8197" width="14.125" style="410" customWidth="1"/>
    <col min="8198" max="8198" width="15" style="410" customWidth="1"/>
    <col min="8199" max="8199" width="14.125" style="410" customWidth="1"/>
    <col min="8200" max="8200" width="14.75" style="410" bestFit="1" customWidth="1"/>
    <col min="8201" max="8201" width="9.5" style="410" bestFit="1" customWidth="1"/>
    <col min="8202" max="8202" width="13.375" style="410" customWidth="1"/>
    <col min="8203" max="8448" width="9" style="410"/>
    <col min="8449" max="8449" width="41" style="410" customWidth="1"/>
    <col min="8450" max="8451" width="15" style="410" customWidth="1"/>
    <col min="8452" max="8453" width="14.125" style="410" customWidth="1"/>
    <col min="8454" max="8454" width="15" style="410" customWidth="1"/>
    <col min="8455" max="8455" width="14.125" style="410" customWidth="1"/>
    <col min="8456" max="8456" width="14.75" style="410" bestFit="1" customWidth="1"/>
    <col min="8457" max="8457" width="9.5" style="410" bestFit="1" customWidth="1"/>
    <col min="8458" max="8458" width="13.375" style="410" customWidth="1"/>
    <col min="8459" max="8704" width="9" style="410"/>
    <col min="8705" max="8705" width="41" style="410" customWidth="1"/>
    <col min="8706" max="8707" width="15" style="410" customWidth="1"/>
    <col min="8708" max="8709" width="14.125" style="410" customWidth="1"/>
    <col min="8710" max="8710" width="15" style="410" customWidth="1"/>
    <col min="8711" max="8711" width="14.125" style="410" customWidth="1"/>
    <col min="8712" max="8712" width="14.75" style="410" bestFit="1" customWidth="1"/>
    <col min="8713" max="8713" width="9.5" style="410" bestFit="1" customWidth="1"/>
    <col min="8714" max="8714" width="13.375" style="410" customWidth="1"/>
    <col min="8715" max="8960" width="9" style="410"/>
    <col min="8961" max="8961" width="41" style="410" customWidth="1"/>
    <col min="8962" max="8963" width="15" style="410" customWidth="1"/>
    <col min="8964" max="8965" width="14.125" style="410" customWidth="1"/>
    <col min="8966" max="8966" width="15" style="410" customWidth="1"/>
    <col min="8967" max="8967" width="14.125" style="410" customWidth="1"/>
    <col min="8968" max="8968" width="14.75" style="410" bestFit="1" customWidth="1"/>
    <col min="8969" max="8969" width="9.5" style="410" bestFit="1" customWidth="1"/>
    <col min="8970" max="8970" width="13.375" style="410" customWidth="1"/>
    <col min="8971" max="9216" width="9" style="410"/>
    <col min="9217" max="9217" width="41" style="410" customWidth="1"/>
    <col min="9218" max="9219" width="15" style="410" customWidth="1"/>
    <col min="9220" max="9221" width="14.125" style="410" customWidth="1"/>
    <col min="9222" max="9222" width="15" style="410" customWidth="1"/>
    <col min="9223" max="9223" width="14.125" style="410" customWidth="1"/>
    <col min="9224" max="9224" width="14.75" style="410" bestFit="1" customWidth="1"/>
    <col min="9225" max="9225" width="9.5" style="410" bestFit="1" customWidth="1"/>
    <col min="9226" max="9226" width="13.375" style="410" customWidth="1"/>
    <col min="9227" max="9472" width="9" style="410"/>
    <col min="9473" max="9473" width="41" style="410" customWidth="1"/>
    <col min="9474" max="9475" width="15" style="410" customWidth="1"/>
    <col min="9476" max="9477" width="14.125" style="410" customWidth="1"/>
    <col min="9478" max="9478" width="15" style="410" customWidth="1"/>
    <col min="9479" max="9479" width="14.125" style="410" customWidth="1"/>
    <col min="9480" max="9480" width="14.75" style="410" bestFit="1" customWidth="1"/>
    <col min="9481" max="9481" width="9.5" style="410" bestFit="1" customWidth="1"/>
    <col min="9482" max="9482" width="13.375" style="410" customWidth="1"/>
    <col min="9483" max="9728" width="9" style="410"/>
    <col min="9729" max="9729" width="41" style="410" customWidth="1"/>
    <col min="9730" max="9731" width="15" style="410" customWidth="1"/>
    <col min="9732" max="9733" width="14.125" style="410" customWidth="1"/>
    <col min="9734" max="9734" width="15" style="410" customWidth="1"/>
    <col min="9735" max="9735" width="14.125" style="410" customWidth="1"/>
    <col min="9736" max="9736" width="14.75" style="410" bestFit="1" customWidth="1"/>
    <col min="9737" max="9737" width="9.5" style="410" bestFit="1" customWidth="1"/>
    <col min="9738" max="9738" width="13.375" style="410" customWidth="1"/>
    <col min="9739" max="9984" width="9" style="410"/>
    <col min="9985" max="9985" width="41" style="410" customWidth="1"/>
    <col min="9986" max="9987" width="15" style="410" customWidth="1"/>
    <col min="9988" max="9989" width="14.125" style="410" customWidth="1"/>
    <col min="9990" max="9990" width="15" style="410" customWidth="1"/>
    <col min="9991" max="9991" width="14.125" style="410" customWidth="1"/>
    <col min="9992" max="9992" width="14.75" style="410" bestFit="1" customWidth="1"/>
    <col min="9993" max="9993" width="9.5" style="410" bestFit="1" customWidth="1"/>
    <col min="9994" max="9994" width="13.375" style="410" customWidth="1"/>
    <col min="9995" max="10240" width="9" style="410"/>
    <col min="10241" max="10241" width="41" style="410" customWidth="1"/>
    <col min="10242" max="10243" width="15" style="410" customWidth="1"/>
    <col min="10244" max="10245" width="14.125" style="410" customWidth="1"/>
    <col min="10246" max="10246" width="15" style="410" customWidth="1"/>
    <col min="10247" max="10247" width="14.125" style="410" customWidth="1"/>
    <col min="10248" max="10248" width="14.75" style="410" bestFit="1" customWidth="1"/>
    <col min="10249" max="10249" width="9.5" style="410" bestFit="1" customWidth="1"/>
    <col min="10250" max="10250" width="13.375" style="410" customWidth="1"/>
    <col min="10251" max="10496" width="9" style="410"/>
    <col min="10497" max="10497" width="41" style="410" customWidth="1"/>
    <col min="10498" max="10499" width="15" style="410" customWidth="1"/>
    <col min="10500" max="10501" width="14.125" style="410" customWidth="1"/>
    <col min="10502" max="10502" width="15" style="410" customWidth="1"/>
    <col min="10503" max="10503" width="14.125" style="410" customWidth="1"/>
    <col min="10504" max="10504" width="14.75" style="410" bestFit="1" customWidth="1"/>
    <col min="10505" max="10505" width="9.5" style="410" bestFit="1" customWidth="1"/>
    <col min="10506" max="10506" width="13.375" style="410" customWidth="1"/>
    <col min="10507" max="10752" width="9" style="410"/>
    <col min="10753" max="10753" width="41" style="410" customWidth="1"/>
    <col min="10754" max="10755" width="15" style="410" customWidth="1"/>
    <col min="10756" max="10757" width="14.125" style="410" customWidth="1"/>
    <col min="10758" max="10758" width="15" style="410" customWidth="1"/>
    <col min="10759" max="10759" width="14.125" style="410" customWidth="1"/>
    <col min="10760" max="10760" width="14.75" style="410" bestFit="1" customWidth="1"/>
    <col min="10761" max="10761" width="9.5" style="410" bestFit="1" customWidth="1"/>
    <col min="10762" max="10762" width="13.375" style="410" customWidth="1"/>
    <col min="10763" max="11008" width="9" style="410"/>
    <col min="11009" max="11009" width="41" style="410" customWidth="1"/>
    <col min="11010" max="11011" width="15" style="410" customWidth="1"/>
    <col min="11012" max="11013" width="14.125" style="410" customWidth="1"/>
    <col min="11014" max="11014" width="15" style="410" customWidth="1"/>
    <col min="11015" max="11015" width="14.125" style="410" customWidth="1"/>
    <col min="11016" max="11016" width="14.75" style="410" bestFit="1" customWidth="1"/>
    <col min="11017" max="11017" width="9.5" style="410" bestFit="1" customWidth="1"/>
    <col min="11018" max="11018" width="13.375" style="410" customWidth="1"/>
    <col min="11019" max="11264" width="9" style="410"/>
    <col min="11265" max="11265" width="41" style="410" customWidth="1"/>
    <col min="11266" max="11267" width="15" style="410" customWidth="1"/>
    <col min="11268" max="11269" width="14.125" style="410" customWidth="1"/>
    <col min="11270" max="11270" width="15" style="410" customWidth="1"/>
    <col min="11271" max="11271" width="14.125" style="410" customWidth="1"/>
    <col min="11272" max="11272" width="14.75" style="410" bestFit="1" customWidth="1"/>
    <col min="11273" max="11273" width="9.5" style="410" bestFit="1" customWidth="1"/>
    <col min="11274" max="11274" width="13.375" style="410" customWidth="1"/>
    <col min="11275" max="11520" width="9" style="410"/>
    <col min="11521" max="11521" width="41" style="410" customWidth="1"/>
    <col min="11522" max="11523" width="15" style="410" customWidth="1"/>
    <col min="11524" max="11525" width="14.125" style="410" customWidth="1"/>
    <col min="11526" max="11526" width="15" style="410" customWidth="1"/>
    <col min="11527" max="11527" width="14.125" style="410" customWidth="1"/>
    <col min="11528" max="11528" width="14.75" style="410" bestFit="1" customWidth="1"/>
    <col min="11529" max="11529" width="9.5" style="410" bestFit="1" customWidth="1"/>
    <col min="11530" max="11530" width="13.375" style="410" customWidth="1"/>
    <col min="11531" max="11776" width="9" style="410"/>
    <col min="11777" max="11777" width="41" style="410" customWidth="1"/>
    <col min="11778" max="11779" width="15" style="410" customWidth="1"/>
    <col min="11780" max="11781" width="14.125" style="410" customWidth="1"/>
    <col min="11782" max="11782" width="15" style="410" customWidth="1"/>
    <col min="11783" max="11783" width="14.125" style="410" customWidth="1"/>
    <col min="11784" max="11784" width="14.75" style="410" bestFit="1" customWidth="1"/>
    <col min="11785" max="11785" width="9.5" style="410" bestFit="1" customWidth="1"/>
    <col min="11786" max="11786" width="13.375" style="410" customWidth="1"/>
    <col min="11787" max="12032" width="9" style="410"/>
    <col min="12033" max="12033" width="41" style="410" customWidth="1"/>
    <col min="12034" max="12035" width="15" style="410" customWidth="1"/>
    <col min="12036" max="12037" width="14.125" style="410" customWidth="1"/>
    <col min="12038" max="12038" width="15" style="410" customWidth="1"/>
    <col min="12039" max="12039" width="14.125" style="410" customWidth="1"/>
    <col min="12040" max="12040" width="14.75" style="410" bestFit="1" customWidth="1"/>
    <col min="12041" max="12041" width="9.5" style="410" bestFit="1" customWidth="1"/>
    <col min="12042" max="12042" width="13.375" style="410" customWidth="1"/>
    <col min="12043" max="12288" width="9" style="410"/>
    <col min="12289" max="12289" width="41" style="410" customWidth="1"/>
    <col min="12290" max="12291" width="15" style="410" customWidth="1"/>
    <col min="12292" max="12293" width="14.125" style="410" customWidth="1"/>
    <col min="12294" max="12294" width="15" style="410" customWidth="1"/>
    <col min="12295" max="12295" width="14.125" style="410" customWidth="1"/>
    <col min="12296" max="12296" width="14.75" style="410" bestFit="1" customWidth="1"/>
    <col min="12297" max="12297" width="9.5" style="410" bestFit="1" customWidth="1"/>
    <col min="12298" max="12298" width="13.375" style="410" customWidth="1"/>
    <col min="12299" max="12544" width="9" style="410"/>
    <col min="12545" max="12545" width="41" style="410" customWidth="1"/>
    <col min="12546" max="12547" width="15" style="410" customWidth="1"/>
    <col min="12548" max="12549" width="14.125" style="410" customWidth="1"/>
    <col min="12550" max="12550" width="15" style="410" customWidth="1"/>
    <col min="12551" max="12551" width="14.125" style="410" customWidth="1"/>
    <col min="12552" max="12552" width="14.75" style="410" bestFit="1" customWidth="1"/>
    <col min="12553" max="12553" width="9.5" style="410" bestFit="1" customWidth="1"/>
    <col min="12554" max="12554" width="13.375" style="410" customWidth="1"/>
    <col min="12555" max="12800" width="9" style="410"/>
    <col min="12801" max="12801" width="41" style="410" customWidth="1"/>
    <col min="12802" max="12803" width="15" style="410" customWidth="1"/>
    <col min="12804" max="12805" width="14.125" style="410" customWidth="1"/>
    <col min="12806" max="12806" width="15" style="410" customWidth="1"/>
    <col min="12807" max="12807" width="14.125" style="410" customWidth="1"/>
    <col min="12808" max="12808" width="14.75" style="410" bestFit="1" customWidth="1"/>
    <col min="12809" max="12809" width="9.5" style="410" bestFit="1" customWidth="1"/>
    <col min="12810" max="12810" width="13.375" style="410" customWidth="1"/>
    <col min="12811" max="13056" width="9" style="410"/>
    <col min="13057" max="13057" width="41" style="410" customWidth="1"/>
    <col min="13058" max="13059" width="15" style="410" customWidth="1"/>
    <col min="13060" max="13061" width="14.125" style="410" customWidth="1"/>
    <col min="13062" max="13062" width="15" style="410" customWidth="1"/>
    <col min="13063" max="13063" width="14.125" style="410" customWidth="1"/>
    <col min="13064" max="13064" width="14.75" style="410" bestFit="1" customWidth="1"/>
    <col min="13065" max="13065" width="9.5" style="410" bestFit="1" customWidth="1"/>
    <col min="13066" max="13066" width="13.375" style="410" customWidth="1"/>
    <col min="13067" max="13312" width="9" style="410"/>
    <col min="13313" max="13313" width="41" style="410" customWidth="1"/>
    <col min="13314" max="13315" width="15" style="410" customWidth="1"/>
    <col min="13316" max="13317" width="14.125" style="410" customWidth="1"/>
    <col min="13318" max="13318" width="15" style="410" customWidth="1"/>
    <col min="13319" max="13319" width="14.125" style="410" customWidth="1"/>
    <col min="13320" max="13320" width="14.75" style="410" bestFit="1" customWidth="1"/>
    <col min="13321" max="13321" width="9.5" style="410" bestFit="1" customWidth="1"/>
    <col min="13322" max="13322" width="13.375" style="410" customWidth="1"/>
    <col min="13323" max="13568" width="9" style="410"/>
    <col min="13569" max="13569" width="41" style="410" customWidth="1"/>
    <col min="13570" max="13571" width="15" style="410" customWidth="1"/>
    <col min="13572" max="13573" width="14.125" style="410" customWidth="1"/>
    <col min="13574" max="13574" width="15" style="410" customWidth="1"/>
    <col min="13575" max="13575" width="14.125" style="410" customWidth="1"/>
    <col min="13576" max="13576" width="14.75" style="410" bestFit="1" customWidth="1"/>
    <col min="13577" max="13577" width="9.5" style="410" bestFit="1" customWidth="1"/>
    <col min="13578" max="13578" width="13.375" style="410" customWidth="1"/>
    <col min="13579" max="13824" width="9" style="410"/>
    <col min="13825" max="13825" width="41" style="410" customWidth="1"/>
    <col min="13826" max="13827" width="15" style="410" customWidth="1"/>
    <col min="13828" max="13829" width="14.125" style="410" customWidth="1"/>
    <col min="13830" max="13830" width="15" style="410" customWidth="1"/>
    <col min="13831" max="13831" width="14.125" style="410" customWidth="1"/>
    <col min="13832" max="13832" width="14.75" style="410" bestFit="1" customWidth="1"/>
    <col min="13833" max="13833" width="9.5" style="410" bestFit="1" customWidth="1"/>
    <col min="13834" max="13834" width="13.375" style="410" customWidth="1"/>
    <col min="13835" max="14080" width="9" style="410"/>
    <col min="14081" max="14081" width="41" style="410" customWidth="1"/>
    <col min="14082" max="14083" width="15" style="410" customWidth="1"/>
    <col min="14084" max="14085" width="14.125" style="410" customWidth="1"/>
    <col min="14086" max="14086" width="15" style="410" customWidth="1"/>
    <col min="14087" max="14087" width="14.125" style="410" customWidth="1"/>
    <col min="14088" max="14088" width="14.75" style="410" bestFit="1" customWidth="1"/>
    <col min="14089" max="14089" width="9.5" style="410" bestFit="1" customWidth="1"/>
    <col min="14090" max="14090" width="13.375" style="410" customWidth="1"/>
    <col min="14091" max="14336" width="9" style="410"/>
    <col min="14337" max="14337" width="41" style="410" customWidth="1"/>
    <col min="14338" max="14339" width="15" style="410" customWidth="1"/>
    <col min="14340" max="14341" width="14.125" style="410" customWidth="1"/>
    <col min="14342" max="14342" width="15" style="410" customWidth="1"/>
    <col min="14343" max="14343" width="14.125" style="410" customWidth="1"/>
    <col min="14344" max="14344" width="14.75" style="410" bestFit="1" customWidth="1"/>
    <col min="14345" max="14345" width="9.5" style="410" bestFit="1" customWidth="1"/>
    <col min="14346" max="14346" width="13.375" style="410" customWidth="1"/>
    <col min="14347" max="14592" width="9" style="410"/>
    <col min="14593" max="14593" width="41" style="410" customWidth="1"/>
    <col min="14594" max="14595" width="15" style="410" customWidth="1"/>
    <col min="14596" max="14597" width="14.125" style="410" customWidth="1"/>
    <col min="14598" max="14598" width="15" style="410" customWidth="1"/>
    <col min="14599" max="14599" width="14.125" style="410" customWidth="1"/>
    <col min="14600" max="14600" width="14.75" style="410" bestFit="1" customWidth="1"/>
    <col min="14601" max="14601" width="9.5" style="410" bestFit="1" customWidth="1"/>
    <col min="14602" max="14602" width="13.375" style="410" customWidth="1"/>
    <col min="14603" max="14848" width="9" style="410"/>
    <col min="14849" max="14849" width="41" style="410" customWidth="1"/>
    <col min="14850" max="14851" width="15" style="410" customWidth="1"/>
    <col min="14852" max="14853" width="14.125" style="410" customWidth="1"/>
    <col min="14854" max="14854" width="15" style="410" customWidth="1"/>
    <col min="14855" max="14855" width="14.125" style="410" customWidth="1"/>
    <col min="14856" max="14856" width="14.75" style="410" bestFit="1" customWidth="1"/>
    <col min="14857" max="14857" width="9.5" style="410" bestFit="1" customWidth="1"/>
    <col min="14858" max="14858" width="13.375" style="410" customWidth="1"/>
    <col min="14859" max="15104" width="9" style="410"/>
    <col min="15105" max="15105" width="41" style="410" customWidth="1"/>
    <col min="15106" max="15107" width="15" style="410" customWidth="1"/>
    <col min="15108" max="15109" width="14.125" style="410" customWidth="1"/>
    <col min="15110" max="15110" width="15" style="410" customWidth="1"/>
    <col min="15111" max="15111" width="14.125" style="410" customWidth="1"/>
    <col min="15112" max="15112" width="14.75" style="410" bestFit="1" customWidth="1"/>
    <col min="15113" max="15113" width="9.5" style="410" bestFit="1" customWidth="1"/>
    <col min="15114" max="15114" width="13.375" style="410" customWidth="1"/>
    <col min="15115" max="15360" width="9" style="410"/>
    <col min="15361" max="15361" width="41" style="410" customWidth="1"/>
    <col min="15362" max="15363" width="15" style="410" customWidth="1"/>
    <col min="15364" max="15365" width="14.125" style="410" customWidth="1"/>
    <col min="15366" max="15366" width="15" style="410" customWidth="1"/>
    <col min="15367" max="15367" width="14.125" style="410" customWidth="1"/>
    <col min="15368" max="15368" width="14.75" style="410" bestFit="1" customWidth="1"/>
    <col min="15369" max="15369" width="9.5" style="410" bestFit="1" customWidth="1"/>
    <col min="15370" max="15370" width="13.375" style="410" customWidth="1"/>
    <col min="15371" max="15616" width="9" style="410"/>
    <col min="15617" max="15617" width="41" style="410" customWidth="1"/>
    <col min="15618" max="15619" width="15" style="410" customWidth="1"/>
    <col min="15620" max="15621" width="14.125" style="410" customWidth="1"/>
    <col min="15622" max="15622" width="15" style="410" customWidth="1"/>
    <col min="15623" max="15623" width="14.125" style="410" customWidth="1"/>
    <col min="15624" max="15624" width="14.75" style="410" bestFit="1" customWidth="1"/>
    <col min="15625" max="15625" width="9.5" style="410" bestFit="1" customWidth="1"/>
    <col min="15626" max="15626" width="13.375" style="410" customWidth="1"/>
    <col min="15627" max="15872" width="9" style="410"/>
    <col min="15873" max="15873" width="41" style="410" customWidth="1"/>
    <col min="15874" max="15875" width="15" style="410" customWidth="1"/>
    <col min="15876" max="15877" width="14.125" style="410" customWidth="1"/>
    <col min="15878" max="15878" width="15" style="410" customWidth="1"/>
    <col min="15879" max="15879" width="14.125" style="410" customWidth="1"/>
    <col min="15880" max="15880" width="14.75" style="410" bestFit="1" customWidth="1"/>
    <col min="15881" max="15881" width="9.5" style="410" bestFit="1" customWidth="1"/>
    <col min="15882" max="15882" width="13.375" style="410" customWidth="1"/>
    <col min="15883" max="16128" width="9" style="410"/>
    <col min="16129" max="16129" width="41" style="410" customWidth="1"/>
    <col min="16130" max="16131" width="15" style="410" customWidth="1"/>
    <col min="16132" max="16133" width="14.125" style="410" customWidth="1"/>
    <col min="16134" max="16134" width="15" style="410" customWidth="1"/>
    <col min="16135" max="16135" width="14.125" style="410" customWidth="1"/>
    <col min="16136" max="16136" width="14.75" style="410" bestFit="1" customWidth="1"/>
    <col min="16137" max="16137" width="9.5" style="410" bestFit="1" customWidth="1"/>
    <col min="16138" max="16138" width="13.375" style="410" customWidth="1"/>
    <col min="16139" max="16384" width="9" style="410"/>
  </cols>
  <sheetData>
    <row r="1" spans="1:11" s="401" customFormat="1" ht="27">
      <c r="A1" s="481" t="s">
        <v>674</v>
      </c>
      <c r="B1" s="481"/>
      <c r="C1" s="481"/>
      <c r="D1" s="481"/>
      <c r="E1" s="481"/>
      <c r="F1" s="481"/>
      <c r="G1" s="481"/>
    </row>
    <row r="2" spans="1:11" s="339" customFormat="1" ht="14.25">
      <c r="A2" s="357" t="s">
        <v>673</v>
      </c>
      <c r="E2" s="402"/>
      <c r="F2" s="431"/>
      <c r="G2" s="403" t="s">
        <v>3</v>
      </c>
    </row>
    <row r="3" spans="1:11" s="341" customFormat="1" ht="14.25">
      <c r="A3" s="470" t="s">
        <v>4</v>
      </c>
      <c r="B3" s="478" t="s">
        <v>568</v>
      </c>
      <c r="C3" s="479"/>
      <c r="D3" s="479"/>
      <c r="E3" s="479"/>
      <c r="F3" s="480" t="s">
        <v>569</v>
      </c>
      <c r="G3" s="480"/>
    </row>
    <row r="4" spans="1:11" s="341" customFormat="1" ht="28.5">
      <c r="A4" s="470"/>
      <c r="B4" s="405" t="s">
        <v>7</v>
      </c>
      <c r="C4" s="405" t="s">
        <v>552</v>
      </c>
      <c r="D4" s="405" t="s">
        <v>637</v>
      </c>
      <c r="E4" s="405" t="s">
        <v>652</v>
      </c>
      <c r="F4" s="406" t="s">
        <v>7</v>
      </c>
      <c r="G4" s="345" t="s">
        <v>626</v>
      </c>
    </row>
    <row r="5" spans="1:11">
      <c r="A5" s="353" t="s">
        <v>654</v>
      </c>
      <c r="B5" s="422"/>
      <c r="C5" s="423"/>
      <c r="D5" s="423"/>
      <c r="E5" s="424"/>
      <c r="F5" s="426"/>
      <c r="G5" s="426"/>
      <c r="H5" s="432"/>
      <c r="I5" s="408"/>
      <c r="J5" s="409"/>
      <c r="K5" s="409"/>
    </row>
    <row r="6" spans="1:11">
      <c r="A6" s="412" t="s">
        <v>655</v>
      </c>
      <c r="B6" s="422"/>
      <c r="C6" s="423"/>
      <c r="D6" s="423"/>
      <c r="E6" s="424"/>
      <c r="F6" s="426"/>
      <c r="G6" s="426"/>
      <c r="H6" s="432"/>
      <c r="I6" s="408"/>
      <c r="J6" s="409"/>
      <c r="K6" s="409"/>
    </row>
    <row r="7" spans="1:11">
      <c r="A7" s="411" t="s">
        <v>656</v>
      </c>
      <c r="B7" s="422"/>
      <c r="C7" s="423"/>
      <c r="D7" s="423"/>
      <c r="E7" s="424"/>
      <c r="F7" s="426"/>
      <c r="G7" s="426"/>
      <c r="H7" s="432"/>
      <c r="I7" s="408"/>
      <c r="J7" s="409"/>
      <c r="K7" s="409"/>
    </row>
    <row r="8" spans="1:11">
      <c r="A8" s="411" t="s">
        <v>657</v>
      </c>
      <c r="B8" s="422"/>
      <c r="C8" s="423"/>
      <c r="D8" s="423"/>
      <c r="E8" s="424"/>
      <c r="F8" s="426"/>
      <c r="G8" s="426"/>
      <c r="H8" s="432"/>
      <c r="I8" s="408"/>
      <c r="J8" s="409"/>
      <c r="K8" s="409"/>
    </row>
    <row r="9" spans="1:11">
      <c r="A9" s="411" t="s">
        <v>658</v>
      </c>
      <c r="B9" s="422"/>
      <c r="C9" s="423"/>
      <c r="D9" s="423"/>
      <c r="E9" s="424"/>
      <c r="F9" s="426"/>
      <c r="G9" s="426"/>
      <c r="H9" s="432"/>
      <c r="I9" s="408"/>
      <c r="J9" s="409"/>
      <c r="K9" s="409"/>
    </row>
    <row r="10" spans="1:11">
      <c r="A10" s="411" t="s">
        <v>659</v>
      </c>
      <c r="B10" s="422"/>
      <c r="C10" s="423"/>
      <c r="D10" s="423"/>
      <c r="E10" s="424"/>
      <c r="F10" s="426"/>
      <c r="G10" s="426"/>
      <c r="H10" s="432"/>
      <c r="I10" s="408"/>
      <c r="J10" s="409"/>
      <c r="K10" s="409"/>
    </row>
    <row r="11" spans="1:11">
      <c r="A11" s="411" t="s">
        <v>660</v>
      </c>
      <c r="B11" s="422"/>
      <c r="C11" s="423"/>
      <c r="D11" s="423"/>
      <c r="E11" s="424"/>
      <c r="F11" s="426"/>
      <c r="G11" s="426"/>
      <c r="H11" s="432"/>
      <c r="I11" s="408"/>
      <c r="J11" s="409"/>
      <c r="K11" s="409"/>
    </row>
    <row r="12" spans="1:11">
      <c r="A12" s="411" t="s">
        <v>657</v>
      </c>
      <c r="B12" s="422"/>
      <c r="C12" s="423"/>
      <c r="D12" s="423"/>
      <c r="E12" s="424"/>
      <c r="F12" s="426"/>
      <c r="G12" s="426"/>
      <c r="H12" s="432"/>
      <c r="I12" s="408"/>
      <c r="J12" s="409"/>
      <c r="K12" s="409"/>
    </row>
    <row r="13" spans="1:11" s="413" customFormat="1">
      <c r="A13" s="411" t="s">
        <v>661</v>
      </c>
      <c r="B13" s="422"/>
      <c r="C13" s="423"/>
      <c r="D13" s="423"/>
      <c r="E13" s="424"/>
      <c r="F13" s="426"/>
      <c r="G13" s="426"/>
      <c r="H13" s="432"/>
      <c r="J13" s="414"/>
    </row>
    <row r="14" spans="1:11" s="413" customFormat="1">
      <c r="A14" s="411" t="s">
        <v>662</v>
      </c>
      <c r="B14" s="422"/>
      <c r="C14" s="423"/>
      <c r="D14" s="423"/>
      <c r="E14" s="424"/>
      <c r="F14" s="426"/>
      <c r="G14" s="426"/>
      <c r="H14" s="432"/>
    </row>
    <row r="15" spans="1:11" s="413" customFormat="1">
      <c r="A15" s="411" t="s">
        <v>663</v>
      </c>
      <c r="B15" s="422"/>
      <c r="C15" s="423"/>
      <c r="D15" s="423"/>
      <c r="E15" s="424"/>
      <c r="F15" s="426"/>
      <c r="G15" s="426"/>
      <c r="H15" s="432"/>
    </row>
    <row r="16" spans="1:11" s="413" customFormat="1">
      <c r="A16" s="411" t="s">
        <v>664</v>
      </c>
      <c r="B16" s="422"/>
      <c r="C16" s="423"/>
      <c r="D16" s="423"/>
      <c r="E16" s="424"/>
      <c r="F16" s="426"/>
      <c r="G16" s="426"/>
      <c r="H16" s="432"/>
    </row>
    <row r="17" spans="1:8" s="413" customFormat="1">
      <c r="A17" s="411" t="s">
        <v>665</v>
      </c>
      <c r="B17" s="422"/>
      <c r="C17" s="423"/>
      <c r="D17" s="423"/>
      <c r="E17" s="424"/>
      <c r="F17" s="426"/>
      <c r="G17" s="426"/>
      <c r="H17" s="432"/>
    </row>
    <row r="18" spans="1:8" s="413" customFormat="1">
      <c r="A18" s="411" t="s">
        <v>666</v>
      </c>
      <c r="B18" s="422"/>
      <c r="C18" s="423"/>
      <c r="D18" s="423"/>
      <c r="E18" s="424"/>
      <c r="F18" s="426"/>
      <c r="G18" s="426"/>
      <c r="H18" s="432"/>
    </row>
    <row r="19" spans="1:8" s="413" customFormat="1">
      <c r="A19" s="411" t="s">
        <v>667</v>
      </c>
      <c r="B19" s="422"/>
      <c r="C19" s="423"/>
      <c r="D19" s="423"/>
      <c r="E19" s="424"/>
      <c r="F19" s="426"/>
      <c r="G19" s="426"/>
      <c r="H19" s="432"/>
    </row>
    <row r="20" spans="1:8">
      <c r="A20" s="427" t="s">
        <v>668</v>
      </c>
      <c r="B20" s="422"/>
      <c r="C20" s="423"/>
      <c r="D20" s="423"/>
      <c r="E20" s="424"/>
      <c r="F20" s="426"/>
      <c r="G20" s="426"/>
      <c r="H20" s="432"/>
    </row>
    <row r="21" spans="1:8">
      <c r="A21" s="411" t="s">
        <v>669</v>
      </c>
      <c r="B21" s="422"/>
      <c r="C21" s="423"/>
      <c r="D21" s="423"/>
      <c r="E21" s="424"/>
      <c r="F21" s="426"/>
      <c r="G21" s="426"/>
      <c r="H21" s="432"/>
    </row>
    <row r="22" spans="1:8">
      <c r="A22" s="427" t="s">
        <v>670</v>
      </c>
      <c r="B22" s="422"/>
      <c r="C22" s="423"/>
      <c r="D22" s="423"/>
      <c r="E22" s="424"/>
      <c r="F22" s="426"/>
      <c r="G22" s="426"/>
      <c r="H22" s="432"/>
    </row>
    <row r="23" spans="1:8">
      <c r="A23" s="427" t="s">
        <v>671</v>
      </c>
      <c r="B23" s="422"/>
      <c r="C23" s="423"/>
      <c r="D23" s="423"/>
      <c r="E23" s="424"/>
      <c r="F23" s="426"/>
      <c r="G23" s="426"/>
      <c r="H23" s="432"/>
    </row>
    <row r="24" spans="1:8">
      <c r="A24" s="427" t="s">
        <v>672</v>
      </c>
      <c r="B24" s="422"/>
      <c r="C24" s="423"/>
      <c r="D24" s="423"/>
      <c r="E24" s="424"/>
      <c r="F24" s="426"/>
      <c r="G24" s="426"/>
    </row>
    <row r="25" spans="1:8">
      <c r="A25" s="418"/>
      <c r="B25" s="418"/>
      <c r="C25" s="418"/>
      <c r="D25" s="418"/>
      <c r="E25" s="428"/>
      <c r="F25" s="429"/>
      <c r="G25" s="429"/>
    </row>
    <row r="26" spans="1:8">
      <c r="A26" s="430" t="s">
        <v>650</v>
      </c>
      <c r="B26" s="418"/>
      <c r="C26" s="418"/>
      <c r="D26" s="418"/>
      <c r="E26" s="428"/>
      <c r="F26" s="429"/>
      <c r="G26" s="429"/>
    </row>
  </sheetData>
  <mergeCells count="4">
    <mergeCell ref="A1:G1"/>
    <mergeCell ref="A3:A4"/>
    <mergeCell ref="B3:E3"/>
    <mergeCell ref="F3:G3"/>
  </mergeCells>
  <phoneticPr fontId="4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topLeftCell="C1" zoomScaleNormal="100" workbookViewId="0">
      <selection activeCell="G37" sqref="G37"/>
    </sheetView>
  </sheetViews>
  <sheetFormatPr defaultColWidth="9" defaultRowHeight="14.25"/>
  <cols>
    <col min="1" max="15" width="9.375" style="10" customWidth="1"/>
    <col min="16" max="17" width="9" style="10"/>
    <col min="18" max="18" width="9" style="10" customWidth="1"/>
    <col min="19" max="16384" width="9" style="10"/>
  </cols>
  <sheetData>
    <row r="1" spans="1:11" ht="13.5" customHeight="1">
      <c r="A1" s="443" t="s">
        <v>481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spans="1:11" ht="13.5" customHeight="1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</row>
    <row r="3" spans="1:11" ht="13.5" customHeight="1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1" ht="13.5" customHeight="1">
      <c r="A4" s="443"/>
      <c r="B4" s="443"/>
      <c r="C4" s="443"/>
      <c r="D4" s="443"/>
      <c r="E4" s="443"/>
      <c r="F4" s="443"/>
      <c r="G4" s="443"/>
      <c r="H4" s="443"/>
      <c r="I4" s="443"/>
      <c r="J4" s="443"/>
      <c r="K4" s="443"/>
    </row>
    <row r="5" spans="1:11" ht="13.5" customHeight="1">
      <c r="A5" s="443"/>
      <c r="B5" s="443"/>
      <c r="C5" s="443"/>
      <c r="D5" s="443"/>
      <c r="E5" s="443"/>
      <c r="F5" s="443"/>
      <c r="G5" s="443"/>
      <c r="H5" s="443"/>
      <c r="I5" s="443"/>
      <c r="J5" s="443"/>
      <c r="K5" s="443"/>
    </row>
    <row r="6" spans="1:11" ht="13.5" customHeight="1">
      <c r="A6" s="443"/>
      <c r="B6" s="443"/>
      <c r="C6" s="443"/>
      <c r="D6" s="443"/>
      <c r="E6" s="443"/>
      <c r="F6" s="443"/>
      <c r="G6" s="443"/>
      <c r="H6" s="443"/>
      <c r="I6" s="443"/>
      <c r="J6" s="443"/>
      <c r="K6" s="443"/>
    </row>
    <row r="7" spans="1:11" ht="13.5" customHeight="1">
      <c r="A7" s="443"/>
      <c r="B7" s="443"/>
      <c r="C7" s="443"/>
      <c r="D7" s="443"/>
      <c r="E7" s="443"/>
      <c r="F7" s="443"/>
      <c r="G7" s="443"/>
      <c r="H7" s="443"/>
      <c r="I7" s="443"/>
      <c r="J7" s="443"/>
      <c r="K7" s="443"/>
    </row>
    <row r="8" spans="1:11" ht="13.5" customHeight="1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</row>
    <row r="9" spans="1:11" ht="13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3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2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3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3.5" customHeight="1"/>
    <row r="14" spans="1:11" ht="13.5" customHeight="1"/>
    <row r="15" spans="1:11" ht="13.5" customHeight="1"/>
    <row r="16" spans="1:11" ht="13.5" customHeight="1"/>
    <row r="17" spans="1:11" ht="13.5" customHeight="1"/>
    <row r="18" spans="1:11" ht="13.5" customHeight="1"/>
    <row r="19" spans="1:11" ht="17.25" customHeight="1"/>
    <row r="20" spans="1:11" ht="17.25" customHeight="1">
      <c r="F20" s="12"/>
    </row>
    <row r="21" spans="1:11" ht="17.25" customHeight="1"/>
    <row r="22" spans="1:11" ht="17.25" customHeight="1">
      <c r="A22" s="13"/>
      <c r="B22" s="13"/>
      <c r="C22" s="13"/>
      <c r="D22" s="13"/>
      <c r="E22" s="13"/>
      <c r="F22" s="14"/>
      <c r="G22" s="13"/>
      <c r="H22" s="13"/>
      <c r="I22" s="13"/>
      <c r="J22" s="13"/>
      <c r="K22" s="13"/>
    </row>
    <row r="23" spans="1:11" ht="17.25" customHeight="1">
      <c r="A23" s="13"/>
      <c r="B23" s="13"/>
      <c r="C23" s="13"/>
      <c r="D23" s="13"/>
      <c r="E23" s="13"/>
      <c r="F23" s="14"/>
      <c r="G23" s="13"/>
      <c r="H23" s="13"/>
      <c r="I23" s="13"/>
      <c r="J23" s="13"/>
      <c r="K23" s="13"/>
    </row>
    <row r="24" spans="1:11" ht="17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17.25" customHeight="1">
      <c r="F25" s="16"/>
      <c r="G25" s="16"/>
      <c r="H25" s="16"/>
      <c r="I25" s="16"/>
      <c r="J25" s="16"/>
      <c r="K25" s="16"/>
    </row>
    <row r="26" spans="1:11" ht="17.25" customHeight="1">
      <c r="F26" s="16"/>
      <c r="G26" s="16"/>
      <c r="H26" s="16"/>
      <c r="I26" s="16"/>
      <c r="J26" s="16"/>
      <c r="K26" s="16"/>
    </row>
    <row r="27" spans="1:11" ht="17.25" customHeight="1">
      <c r="F27" s="16"/>
      <c r="G27" s="16"/>
      <c r="H27" s="16"/>
      <c r="I27" s="16"/>
      <c r="J27" s="16"/>
      <c r="K27" s="16"/>
    </row>
    <row r="28" spans="1:11" ht="17.25" customHeight="1">
      <c r="F28" s="16"/>
      <c r="G28" s="16"/>
      <c r="H28" s="16"/>
      <c r="I28" s="16"/>
      <c r="J28" s="16"/>
      <c r="K28" s="16"/>
    </row>
    <row r="29" spans="1:11" ht="17.25" customHeight="1"/>
    <row r="30" spans="1:11" ht="17.25" customHeight="1"/>
    <row r="31" spans="1:11" ht="17.25" customHeight="1"/>
    <row r="32" spans="1:11" ht="17.25" customHeight="1"/>
    <row r="33" ht="17.25" customHeight="1"/>
    <row r="34" ht="17.25" customHeight="1"/>
  </sheetData>
  <mergeCells count="1">
    <mergeCell ref="A1:K8"/>
  </mergeCells>
  <phoneticPr fontId="40" type="noConversion"/>
  <printOptions horizontalCentered="1" verticalCentered="1"/>
  <pageMargins left="0.78740157480314998" right="0.78740157480314998" top="0.78740157480314998" bottom="0.78740157480314998" header="0.31496062992126" footer="0.31496062992126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="96" zoomScaleNormal="100" zoomScaleSheetLayoutView="96" workbookViewId="0">
      <selection activeCell="A3" sqref="A3"/>
    </sheetView>
  </sheetViews>
  <sheetFormatPr defaultColWidth="9" defaultRowHeight="14.25"/>
  <cols>
    <col min="1" max="1" width="42.125" customWidth="1"/>
    <col min="2" max="8" width="15" customWidth="1"/>
    <col min="9" max="9" width="9" hidden="1" customWidth="1"/>
  </cols>
  <sheetData>
    <row r="1" spans="1:9" ht="33" customHeight="1"/>
    <row r="2" spans="1:9" ht="48" customHeight="1">
      <c r="A2" s="482" t="s">
        <v>677</v>
      </c>
      <c r="B2" s="482"/>
      <c r="C2" s="482"/>
      <c r="D2" s="482"/>
      <c r="E2" s="482"/>
      <c r="F2" s="482"/>
      <c r="G2" s="482"/>
      <c r="H2" s="482"/>
    </row>
    <row r="3" spans="1:9" ht="15" customHeight="1">
      <c r="A3" s="286" t="s">
        <v>676</v>
      </c>
      <c r="B3" s="18"/>
      <c r="C3" s="18"/>
      <c r="D3" s="19"/>
      <c r="H3" s="20" t="s">
        <v>3</v>
      </c>
    </row>
    <row r="4" spans="1:9" ht="29.25" customHeight="1">
      <c r="A4" s="452" t="s">
        <v>4</v>
      </c>
      <c r="B4" s="483" t="s">
        <v>5</v>
      </c>
      <c r="C4" s="483"/>
      <c r="D4" s="483"/>
      <c r="E4" s="483"/>
      <c r="F4" s="483"/>
      <c r="G4" s="484" t="s">
        <v>6</v>
      </c>
      <c r="H4" s="484"/>
    </row>
    <row r="5" spans="1:9" ht="29.25" customHeight="1">
      <c r="A5" s="452"/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7</v>
      </c>
      <c r="H5" s="41" t="s">
        <v>12</v>
      </c>
    </row>
    <row r="6" spans="1:9" ht="29.25" customHeight="1">
      <c r="A6" s="42" t="s">
        <v>482</v>
      </c>
      <c r="B6" s="43">
        <f>B7+B9+B10+B11+B12</f>
        <v>60</v>
      </c>
      <c r="C6" s="43">
        <f>C7+C9+C10+C11+C12</f>
        <v>35</v>
      </c>
      <c r="D6" s="43">
        <f>D7+D9+D10+D11+D12</f>
        <v>35</v>
      </c>
      <c r="E6" s="44">
        <f>D6/C6*100</f>
        <v>100</v>
      </c>
      <c r="F6" s="44">
        <f t="shared" ref="F6:F8" si="0">D6/I6*100</f>
        <v>152.17391304347828</v>
      </c>
      <c r="G6" s="45">
        <f>G7</f>
        <v>169</v>
      </c>
      <c r="H6" s="46">
        <f>G6/D6*100</f>
        <v>482.85714285714283</v>
      </c>
      <c r="I6">
        <v>23</v>
      </c>
    </row>
    <row r="7" spans="1:9" ht="29.25" customHeight="1">
      <c r="A7" s="47" t="s">
        <v>483</v>
      </c>
      <c r="B7" s="26">
        <f>B8</f>
        <v>60</v>
      </c>
      <c r="C7" s="26">
        <f>C8</f>
        <v>35</v>
      </c>
      <c r="D7" s="26">
        <f>D8</f>
        <v>35</v>
      </c>
      <c r="E7" s="44">
        <f>D7/C7*100</f>
        <v>100</v>
      </c>
      <c r="F7" s="44">
        <f t="shared" si="0"/>
        <v>152.17391304347828</v>
      </c>
      <c r="G7" s="48">
        <f>G8</f>
        <v>169</v>
      </c>
      <c r="H7" s="44">
        <f>G7/D7*100</f>
        <v>482.85714285714283</v>
      </c>
      <c r="I7">
        <v>23</v>
      </c>
    </row>
    <row r="8" spans="1:9" ht="29.25" customHeight="1">
      <c r="A8" s="47" t="s">
        <v>484</v>
      </c>
      <c r="B8" s="27">
        <v>60</v>
      </c>
      <c r="C8" s="27">
        <v>35</v>
      </c>
      <c r="D8" s="27">
        <v>35</v>
      </c>
      <c r="E8" s="44">
        <f>D8/C8*100</f>
        <v>100</v>
      </c>
      <c r="F8" s="44">
        <f t="shared" si="0"/>
        <v>152.17391304347828</v>
      </c>
      <c r="G8" s="48">
        <v>169</v>
      </c>
      <c r="H8" s="44">
        <f>G8/D8*100</f>
        <v>482.85714285714283</v>
      </c>
      <c r="I8">
        <v>23</v>
      </c>
    </row>
    <row r="9" spans="1:9" ht="29.25" customHeight="1">
      <c r="A9" s="47" t="s">
        <v>485</v>
      </c>
      <c r="B9" s="26"/>
      <c r="C9" s="29"/>
      <c r="D9" s="29"/>
      <c r="E9" s="29"/>
      <c r="F9" s="29"/>
      <c r="G9" s="48"/>
      <c r="H9" s="44"/>
    </row>
    <row r="10" spans="1:9" ht="29.25" customHeight="1">
      <c r="A10" s="47" t="s">
        <v>486</v>
      </c>
      <c r="B10" s="26"/>
      <c r="C10" s="29"/>
      <c r="D10" s="29"/>
      <c r="E10" s="29"/>
      <c r="F10" s="29"/>
      <c r="G10" s="48"/>
      <c r="H10" s="44"/>
    </row>
    <row r="11" spans="1:9" ht="29.25" customHeight="1">
      <c r="A11" s="47" t="s">
        <v>487</v>
      </c>
      <c r="B11" s="26"/>
      <c r="C11" s="29"/>
      <c r="D11" s="29"/>
      <c r="E11" s="29"/>
      <c r="F11" s="29"/>
      <c r="G11" s="48"/>
      <c r="H11" s="44"/>
    </row>
    <row r="12" spans="1:9" ht="29.25" customHeight="1">
      <c r="A12" s="49" t="s">
        <v>488</v>
      </c>
      <c r="B12" s="50"/>
      <c r="C12" s="51"/>
      <c r="D12" s="51"/>
      <c r="E12" s="51"/>
      <c r="F12" s="51"/>
      <c r="G12" s="52"/>
      <c r="H12" s="53"/>
    </row>
    <row r="13" spans="1:9" ht="29.25" customHeight="1">
      <c r="A13" s="54" t="s">
        <v>482</v>
      </c>
      <c r="B13" s="55">
        <f>B6</f>
        <v>60</v>
      </c>
      <c r="C13" s="55">
        <f>C6</f>
        <v>35</v>
      </c>
      <c r="D13" s="55">
        <f>D6</f>
        <v>35</v>
      </c>
      <c r="E13" s="44">
        <f>D13/C13*100</f>
        <v>100</v>
      </c>
      <c r="F13" s="44">
        <f>D13/I13*100</f>
        <v>152.17391304347828</v>
      </c>
      <c r="G13" s="56">
        <f>G6</f>
        <v>169</v>
      </c>
      <c r="H13" s="44">
        <f>G13/D13*100</f>
        <v>482.85714285714283</v>
      </c>
      <c r="I13">
        <v>23</v>
      </c>
    </row>
    <row r="14" spans="1:9" ht="29.25" customHeight="1">
      <c r="A14" s="57" t="s">
        <v>435</v>
      </c>
      <c r="B14" s="55"/>
      <c r="C14" s="27">
        <v>108</v>
      </c>
      <c r="D14" s="27">
        <v>108</v>
      </c>
      <c r="E14" s="44"/>
      <c r="F14" s="58"/>
      <c r="G14" s="56"/>
      <c r="H14" s="44"/>
    </row>
    <row r="15" spans="1:9" ht="29.25" customHeight="1">
      <c r="A15" s="47" t="s">
        <v>489</v>
      </c>
      <c r="B15" s="26"/>
      <c r="C15" s="27">
        <v>190</v>
      </c>
      <c r="D15" s="27">
        <v>190</v>
      </c>
      <c r="E15" s="44"/>
      <c r="F15" s="29"/>
      <c r="G15" s="48"/>
      <c r="H15" s="44"/>
    </row>
    <row r="16" spans="1:9" ht="29.25" customHeight="1">
      <c r="A16" s="42" t="s">
        <v>490</v>
      </c>
      <c r="B16" s="43">
        <f>B13+B15</f>
        <v>60</v>
      </c>
      <c r="C16" s="43">
        <f>SUM(C13:C15)</f>
        <v>333</v>
      </c>
      <c r="D16" s="43">
        <f>SUM(D13:D15)</f>
        <v>333</v>
      </c>
      <c r="E16" s="44"/>
      <c r="F16" s="29"/>
      <c r="G16" s="45">
        <f>G13</f>
        <v>169</v>
      </c>
      <c r="H16" s="46"/>
    </row>
    <row r="17" s="40" customFormat="1"/>
  </sheetData>
  <mergeCells count="4">
    <mergeCell ref="A2:H2"/>
    <mergeCell ref="B4:F4"/>
    <mergeCell ref="G4:H4"/>
    <mergeCell ref="A4:A5"/>
  </mergeCells>
  <phoneticPr fontId="40" type="noConversion"/>
  <printOptions horizontalCentered="1"/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Normal="100" workbookViewId="0">
      <selection activeCell="D11" sqref="D11"/>
    </sheetView>
  </sheetViews>
  <sheetFormatPr defaultColWidth="9" defaultRowHeight="14.25"/>
  <cols>
    <col min="1" max="1" width="34.875" customWidth="1"/>
    <col min="2" max="8" width="13.875" customWidth="1"/>
    <col min="9" max="9" width="9" hidden="1" customWidth="1"/>
  </cols>
  <sheetData>
    <row r="1" spans="1:9" ht="16.899999999999999" customHeight="1"/>
    <row r="2" spans="1:9" ht="48" customHeight="1">
      <c r="A2" s="482" t="s">
        <v>678</v>
      </c>
      <c r="B2" s="482"/>
      <c r="C2" s="482"/>
      <c r="D2" s="482"/>
      <c r="E2" s="482"/>
      <c r="F2" s="482"/>
      <c r="G2" s="482"/>
      <c r="H2" s="482"/>
    </row>
    <row r="3" spans="1:9" ht="15" customHeight="1">
      <c r="A3" s="286" t="s">
        <v>685</v>
      </c>
      <c r="B3" s="18"/>
      <c r="C3" s="18"/>
      <c r="D3" s="19"/>
      <c r="H3" s="20" t="s">
        <v>3</v>
      </c>
    </row>
    <row r="4" spans="1:9" ht="33" customHeight="1">
      <c r="A4" s="452" t="s">
        <v>4</v>
      </c>
      <c r="B4" s="485" t="s">
        <v>5</v>
      </c>
      <c r="C4" s="485"/>
      <c r="D4" s="485"/>
      <c r="E4" s="485"/>
      <c r="F4" s="485"/>
      <c r="G4" s="486" t="s">
        <v>6</v>
      </c>
      <c r="H4" s="486"/>
    </row>
    <row r="5" spans="1:9" ht="33" customHeight="1">
      <c r="A5" s="452"/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7</v>
      </c>
      <c r="H5" s="21" t="s">
        <v>12</v>
      </c>
    </row>
    <row r="6" spans="1:9" ht="33" customHeight="1">
      <c r="A6" s="22" t="s">
        <v>491</v>
      </c>
      <c r="B6" s="23">
        <f>B7+B8+B9+B10+B11+B13</f>
        <v>60</v>
      </c>
      <c r="C6" s="23">
        <f>C7+C8+C9+C10+C11+C14</f>
        <v>333</v>
      </c>
      <c r="D6" s="23">
        <f>D7+D8+D9+D10+D11+D14</f>
        <v>333</v>
      </c>
      <c r="E6" s="24">
        <f>D6/C6*100</f>
        <v>100</v>
      </c>
      <c r="F6" s="24">
        <f>D6/I6*100</f>
        <v>401.20481927710847</v>
      </c>
      <c r="G6" s="24">
        <f>G7+G8+G9+G10+G11+G13</f>
        <v>169</v>
      </c>
      <c r="H6" s="24">
        <f>G6/D6*100</f>
        <v>50.750750750750754</v>
      </c>
      <c r="I6" s="23">
        <f>I7+I8+I9+I10+I11</f>
        <v>83</v>
      </c>
    </row>
    <row r="7" spans="1:9" ht="33" customHeight="1">
      <c r="A7" s="25" t="s">
        <v>492</v>
      </c>
      <c r="B7" s="26"/>
      <c r="C7" s="27">
        <f>108+190</f>
        <v>298</v>
      </c>
      <c r="D7" s="27">
        <v>298</v>
      </c>
      <c r="E7" s="28">
        <f>D7/C7*100</f>
        <v>100</v>
      </c>
      <c r="F7" s="28">
        <f t="shared" ref="F7:F15" si="0">D7/I7*100</f>
        <v>444.77611940298505</v>
      </c>
      <c r="G7" s="29"/>
      <c r="H7" s="24"/>
      <c r="I7">
        <v>67</v>
      </c>
    </row>
    <row r="8" spans="1:9" ht="33" customHeight="1">
      <c r="A8" s="25" t="s">
        <v>493</v>
      </c>
      <c r="B8" s="26"/>
      <c r="C8" s="30"/>
      <c r="D8" s="30"/>
      <c r="E8" s="24"/>
      <c r="F8" s="28"/>
      <c r="G8" s="29"/>
      <c r="H8" s="31"/>
    </row>
    <row r="9" spans="1:9" ht="33" customHeight="1">
      <c r="A9" s="25" t="s">
        <v>494</v>
      </c>
      <c r="B9" s="26"/>
      <c r="C9" s="30"/>
      <c r="D9" s="30"/>
      <c r="E9" s="24"/>
      <c r="F9" s="28"/>
      <c r="G9" s="29"/>
      <c r="H9" s="31"/>
    </row>
    <row r="10" spans="1:9" ht="33" customHeight="1">
      <c r="A10" s="25" t="s">
        <v>495</v>
      </c>
      <c r="B10" s="26"/>
      <c r="C10" s="30"/>
      <c r="D10" s="30"/>
      <c r="E10" s="24"/>
      <c r="F10" s="28"/>
      <c r="G10" s="29"/>
      <c r="H10" s="31"/>
    </row>
    <row r="11" spans="1:9" ht="33" customHeight="1">
      <c r="A11" s="25" t="s">
        <v>496</v>
      </c>
      <c r="B11" s="27">
        <f>B12</f>
        <v>42</v>
      </c>
      <c r="C11" s="27">
        <f>C12</f>
        <v>25</v>
      </c>
      <c r="D11" s="27">
        <f>D12</f>
        <v>25</v>
      </c>
      <c r="E11" s="28">
        <f t="shared" ref="E11:E15" si="1">D11/C11*100</f>
        <v>100</v>
      </c>
      <c r="F11" s="28">
        <f t="shared" si="0"/>
        <v>156.25</v>
      </c>
      <c r="G11" s="27">
        <f>G12</f>
        <v>118</v>
      </c>
      <c r="H11" s="28">
        <f t="shared" ref="H11:H15" si="2">G11/D11*100</f>
        <v>472</v>
      </c>
      <c r="I11">
        <f>I12</f>
        <v>16</v>
      </c>
    </row>
    <row r="12" spans="1:9" ht="33" customHeight="1">
      <c r="A12" s="25" t="s">
        <v>497</v>
      </c>
      <c r="B12" s="27">
        <v>42</v>
      </c>
      <c r="C12" s="27">
        <v>25</v>
      </c>
      <c r="D12" s="27">
        <v>25</v>
      </c>
      <c r="E12" s="28">
        <f t="shared" si="1"/>
        <v>100</v>
      </c>
      <c r="F12" s="28">
        <f t="shared" si="0"/>
        <v>156.25</v>
      </c>
      <c r="G12" s="27">
        <v>118</v>
      </c>
      <c r="H12" s="28">
        <f t="shared" si="2"/>
        <v>472</v>
      </c>
      <c r="I12">
        <v>16</v>
      </c>
    </row>
    <row r="13" spans="1:9" ht="33" customHeight="1">
      <c r="A13" s="25" t="s">
        <v>498</v>
      </c>
      <c r="B13" s="32">
        <f>B14</f>
        <v>18</v>
      </c>
      <c r="C13" s="27">
        <f>C14</f>
        <v>10</v>
      </c>
      <c r="D13" s="27">
        <f>D14</f>
        <v>10</v>
      </c>
      <c r="E13" s="28">
        <f t="shared" si="1"/>
        <v>100</v>
      </c>
      <c r="F13" s="28">
        <f t="shared" si="0"/>
        <v>142.85714285714286</v>
      </c>
      <c r="G13" s="27">
        <f>G14</f>
        <v>51</v>
      </c>
      <c r="H13" s="28">
        <f t="shared" si="2"/>
        <v>509.99999999999994</v>
      </c>
      <c r="I13">
        <f>I14</f>
        <v>7</v>
      </c>
    </row>
    <row r="14" spans="1:9" ht="33" customHeight="1">
      <c r="A14" s="33" t="s">
        <v>499</v>
      </c>
      <c r="B14" s="34">
        <v>18</v>
      </c>
      <c r="C14" s="34">
        <v>10</v>
      </c>
      <c r="D14" s="34">
        <v>10</v>
      </c>
      <c r="E14" s="35">
        <f t="shared" si="1"/>
        <v>100</v>
      </c>
      <c r="F14" s="35">
        <f t="shared" si="0"/>
        <v>142.85714285714286</v>
      </c>
      <c r="G14" s="34">
        <v>51</v>
      </c>
      <c r="H14" s="35">
        <f t="shared" si="2"/>
        <v>509.99999999999994</v>
      </c>
      <c r="I14">
        <v>7</v>
      </c>
    </row>
    <row r="15" spans="1:9" ht="32.25" customHeight="1">
      <c r="A15" s="36" t="s">
        <v>490</v>
      </c>
      <c r="B15" s="37">
        <v>60</v>
      </c>
      <c r="C15" s="37">
        <v>333</v>
      </c>
      <c r="D15" s="37">
        <v>333</v>
      </c>
      <c r="E15" s="24">
        <f t="shared" si="1"/>
        <v>100</v>
      </c>
      <c r="F15" s="24">
        <f t="shared" si="0"/>
        <v>401.20481927710847</v>
      </c>
      <c r="G15" s="37">
        <v>169</v>
      </c>
      <c r="H15" s="24">
        <f t="shared" si="2"/>
        <v>50.750750750750754</v>
      </c>
      <c r="I15">
        <v>83</v>
      </c>
    </row>
    <row r="16" spans="1:9" ht="32.25" customHeight="1">
      <c r="A16" s="25" t="s">
        <v>500</v>
      </c>
      <c r="B16" s="27">
        <f>B6</f>
        <v>60</v>
      </c>
      <c r="C16" s="27">
        <f t="shared" ref="C16:D16" si="3">C6</f>
        <v>333</v>
      </c>
      <c r="D16" s="27">
        <f t="shared" si="3"/>
        <v>333</v>
      </c>
      <c r="E16" s="27"/>
      <c r="F16" s="29"/>
      <c r="G16" s="27">
        <f>G6</f>
        <v>169</v>
      </c>
      <c r="H16" s="27"/>
    </row>
    <row r="17" spans="1:8" ht="33" customHeight="1">
      <c r="A17" s="22" t="s">
        <v>501</v>
      </c>
      <c r="B17" s="23">
        <f>B15-B16</f>
        <v>0</v>
      </c>
      <c r="C17" s="23">
        <f>C15-C16</f>
        <v>0</v>
      </c>
      <c r="D17" s="23">
        <f>D15-D16</f>
        <v>0</v>
      </c>
      <c r="E17" s="23"/>
      <c r="F17" s="23"/>
      <c r="G17" s="23">
        <f>G15-G16</f>
        <v>0</v>
      </c>
      <c r="H17" s="23"/>
    </row>
    <row r="19" spans="1:8" s="17" customFormat="1" ht="13.5">
      <c r="A19" s="38"/>
      <c r="B19" s="39"/>
      <c r="C19" s="39"/>
      <c r="D19" s="39"/>
      <c r="E19" s="39"/>
      <c r="F19" s="39"/>
    </row>
  </sheetData>
  <mergeCells count="4">
    <mergeCell ref="A2:H2"/>
    <mergeCell ref="B4:F4"/>
    <mergeCell ref="G4:H4"/>
    <mergeCell ref="A4:A5"/>
  </mergeCells>
  <phoneticPr fontId="40" type="noConversion"/>
  <printOptions horizontalCentered="1"/>
  <pageMargins left="0.70866141732283505" right="0.70866141732283505" top="0.35433070866141703" bottom="0.15748031496063" header="0.31496062992126" footer="0.31496062992126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"/>
  <sheetViews>
    <sheetView showFormulas="1" workbookViewId="0">
      <selection activeCell="A7" sqref="A7"/>
    </sheetView>
  </sheetViews>
  <sheetFormatPr defaultColWidth="9" defaultRowHeight="14.25"/>
  <sheetData/>
  <phoneticPr fontId="40" type="noConversion"/>
  <pageMargins left="0.75" right="0.75" top="1" bottom="1" header="0.5" footer="0.5"/>
  <pageSetup paperSize="9" orientation="portrait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F21" sqref="F21"/>
    </sheetView>
  </sheetViews>
  <sheetFormatPr defaultColWidth="9" defaultRowHeight="14.25"/>
  <cols>
    <col min="1" max="1" width="42.125" customWidth="1"/>
    <col min="2" max="8" width="15" customWidth="1"/>
    <col min="9" max="9" width="9" hidden="1" customWidth="1"/>
  </cols>
  <sheetData>
    <row r="1" spans="1:9" ht="33" customHeight="1"/>
    <row r="2" spans="1:9" ht="48" customHeight="1">
      <c r="A2" s="482" t="s">
        <v>684</v>
      </c>
      <c r="B2" s="482"/>
      <c r="C2" s="482"/>
      <c r="D2" s="482"/>
      <c r="E2" s="482"/>
      <c r="F2" s="482"/>
      <c r="G2" s="482"/>
      <c r="H2" s="482"/>
    </row>
    <row r="3" spans="1:9" ht="15" customHeight="1">
      <c r="A3" s="286" t="s">
        <v>683</v>
      </c>
      <c r="B3" s="18"/>
      <c r="C3" s="18"/>
      <c r="D3" s="19"/>
      <c r="H3" s="20" t="s">
        <v>3</v>
      </c>
    </row>
    <row r="4" spans="1:9" ht="29.25" customHeight="1">
      <c r="A4" s="452" t="s">
        <v>4</v>
      </c>
      <c r="B4" s="483" t="s">
        <v>5</v>
      </c>
      <c r="C4" s="483"/>
      <c r="D4" s="483"/>
      <c r="E4" s="483"/>
      <c r="F4" s="483"/>
      <c r="G4" s="484" t="s">
        <v>6</v>
      </c>
      <c r="H4" s="484"/>
    </row>
    <row r="5" spans="1:9" ht="29.25" customHeight="1">
      <c r="A5" s="452"/>
      <c r="B5" s="268" t="s">
        <v>7</v>
      </c>
      <c r="C5" s="268" t="s">
        <v>8</v>
      </c>
      <c r="D5" s="268" t="s">
        <v>9</v>
      </c>
      <c r="E5" s="268" t="s">
        <v>10</v>
      </c>
      <c r="F5" s="268" t="s">
        <v>11</v>
      </c>
      <c r="G5" s="268" t="s">
        <v>7</v>
      </c>
      <c r="H5" s="41" t="s">
        <v>12</v>
      </c>
    </row>
    <row r="6" spans="1:9" ht="29.25" customHeight="1">
      <c r="A6" s="42" t="s">
        <v>482</v>
      </c>
      <c r="B6" s="43">
        <f>B7+B9+B10+B11+B12</f>
        <v>60</v>
      </c>
      <c r="C6" s="43">
        <f>C7+C9+C10+C11+C12</f>
        <v>35</v>
      </c>
      <c r="D6" s="43">
        <f>D7+D9+D10+D11+D12</f>
        <v>35</v>
      </c>
      <c r="E6" s="44">
        <f>D6/C6*100</f>
        <v>100</v>
      </c>
      <c r="F6" s="44">
        <f t="shared" ref="F6:F8" si="0">D6/I6*100</f>
        <v>152.17391304347828</v>
      </c>
      <c r="G6" s="45">
        <f>G7</f>
        <v>169</v>
      </c>
      <c r="H6" s="46">
        <f>G6/D6*100</f>
        <v>482.85714285714283</v>
      </c>
      <c r="I6">
        <v>23</v>
      </c>
    </row>
    <row r="7" spans="1:9" ht="29.25" customHeight="1">
      <c r="A7" s="47" t="s">
        <v>483</v>
      </c>
      <c r="B7" s="26">
        <f>B8</f>
        <v>60</v>
      </c>
      <c r="C7" s="26">
        <f>C8</f>
        <v>35</v>
      </c>
      <c r="D7" s="26">
        <f>D8</f>
        <v>35</v>
      </c>
      <c r="E7" s="44">
        <f>D7/C7*100</f>
        <v>100</v>
      </c>
      <c r="F7" s="44">
        <f t="shared" si="0"/>
        <v>152.17391304347828</v>
      </c>
      <c r="G7" s="48">
        <f>G8</f>
        <v>169</v>
      </c>
      <c r="H7" s="44">
        <f>G7/D7*100</f>
        <v>482.85714285714283</v>
      </c>
      <c r="I7">
        <v>23</v>
      </c>
    </row>
    <row r="8" spans="1:9" ht="29.25" customHeight="1">
      <c r="A8" s="47" t="s">
        <v>484</v>
      </c>
      <c r="B8" s="27">
        <v>60</v>
      </c>
      <c r="C8" s="27">
        <v>35</v>
      </c>
      <c r="D8" s="27">
        <v>35</v>
      </c>
      <c r="E8" s="44">
        <f>D8/C8*100</f>
        <v>100</v>
      </c>
      <c r="F8" s="44">
        <f t="shared" si="0"/>
        <v>152.17391304347828</v>
      </c>
      <c r="G8" s="48">
        <v>169</v>
      </c>
      <c r="H8" s="44">
        <f>G8/D8*100</f>
        <v>482.85714285714283</v>
      </c>
      <c r="I8">
        <v>23</v>
      </c>
    </row>
    <row r="9" spans="1:9" ht="29.25" customHeight="1">
      <c r="A9" s="47" t="s">
        <v>485</v>
      </c>
      <c r="B9" s="26"/>
      <c r="C9" s="29"/>
      <c r="D9" s="29"/>
      <c r="E9" s="29"/>
      <c r="F9" s="29"/>
      <c r="G9" s="48"/>
      <c r="H9" s="44"/>
    </row>
    <row r="10" spans="1:9" ht="29.25" customHeight="1">
      <c r="A10" s="47" t="s">
        <v>486</v>
      </c>
      <c r="B10" s="26"/>
      <c r="C10" s="29"/>
      <c r="D10" s="29"/>
      <c r="E10" s="29"/>
      <c r="F10" s="29"/>
      <c r="G10" s="48"/>
      <c r="H10" s="44"/>
    </row>
    <row r="11" spans="1:9" ht="29.25" customHeight="1">
      <c r="A11" s="47" t="s">
        <v>487</v>
      </c>
      <c r="B11" s="26"/>
      <c r="C11" s="29"/>
      <c r="D11" s="29"/>
      <c r="E11" s="29"/>
      <c r="F11" s="29"/>
      <c r="G11" s="48"/>
      <c r="H11" s="44"/>
    </row>
    <row r="12" spans="1:9" ht="29.25" customHeight="1" thickBot="1">
      <c r="A12" s="49" t="s">
        <v>488</v>
      </c>
      <c r="B12" s="50"/>
      <c r="C12" s="51"/>
      <c r="D12" s="51"/>
      <c r="E12" s="51"/>
      <c r="F12" s="51"/>
      <c r="G12" s="52"/>
      <c r="H12" s="53"/>
    </row>
    <row r="13" spans="1:9" ht="29.25" customHeight="1" thickTop="1">
      <c r="A13" s="54" t="s">
        <v>482</v>
      </c>
      <c r="B13" s="55">
        <f>B6</f>
        <v>60</v>
      </c>
      <c r="C13" s="55">
        <f>C6</f>
        <v>35</v>
      </c>
      <c r="D13" s="55">
        <f>D6</f>
        <v>35</v>
      </c>
      <c r="E13" s="44">
        <f>D13/C13*100</f>
        <v>100</v>
      </c>
      <c r="F13" s="44">
        <f>D13/I13*100</f>
        <v>152.17391304347828</v>
      </c>
      <c r="G13" s="56">
        <f>G6</f>
        <v>169</v>
      </c>
      <c r="H13" s="44">
        <f>G13/D13*100</f>
        <v>482.85714285714283</v>
      </c>
      <c r="I13">
        <v>23</v>
      </c>
    </row>
    <row r="14" spans="1:9" ht="29.25" customHeight="1">
      <c r="A14" s="57" t="s">
        <v>435</v>
      </c>
      <c r="B14" s="55"/>
      <c r="C14" s="27">
        <v>108</v>
      </c>
      <c r="D14" s="27">
        <v>108</v>
      </c>
      <c r="E14" s="44"/>
      <c r="F14" s="58"/>
      <c r="G14" s="56"/>
      <c r="H14" s="44"/>
    </row>
    <row r="15" spans="1:9" ht="29.25" customHeight="1">
      <c r="A15" s="47" t="s">
        <v>489</v>
      </c>
      <c r="B15" s="26"/>
      <c r="C15" s="27">
        <v>190</v>
      </c>
      <c r="D15" s="27">
        <v>190</v>
      </c>
      <c r="E15" s="44"/>
      <c r="F15" s="29"/>
      <c r="G15" s="48"/>
      <c r="H15" s="44"/>
    </row>
    <row r="16" spans="1:9" ht="29.25" customHeight="1">
      <c r="A16" s="42" t="s">
        <v>490</v>
      </c>
      <c r="B16" s="43">
        <f>B13+B15</f>
        <v>60</v>
      </c>
      <c r="C16" s="43">
        <f>SUM(C13:C15)</f>
        <v>333</v>
      </c>
      <c r="D16" s="43">
        <f>SUM(D13:D15)</f>
        <v>333</v>
      </c>
      <c r="E16" s="44"/>
      <c r="F16" s="29"/>
      <c r="G16" s="45">
        <f>G13</f>
        <v>169</v>
      </c>
      <c r="H16" s="46"/>
    </row>
    <row r="17" s="40" customFormat="1"/>
  </sheetData>
  <mergeCells count="4">
    <mergeCell ref="A2:H2"/>
    <mergeCell ref="A4:A5"/>
    <mergeCell ref="B4:F4"/>
    <mergeCell ref="G4:H4"/>
  </mergeCells>
  <phoneticPr fontId="40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30" sqref="F30"/>
    </sheetView>
  </sheetViews>
  <sheetFormatPr defaultRowHeight="14.25"/>
  <cols>
    <col min="1" max="1" width="39" style="352" customWidth="1"/>
    <col min="2" max="4" width="12.75" style="356" customWidth="1"/>
    <col min="5" max="5" width="12.75" style="352" customWidth="1"/>
    <col min="6" max="6" width="12.25" style="356" customWidth="1"/>
    <col min="7" max="7" width="12.25" style="352" customWidth="1"/>
    <col min="8" max="256" width="9" style="352"/>
    <col min="257" max="257" width="45.5" style="352" customWidth="1"/>
    <col min="258" max="261" width="12.75" style="352" customWidth="1"/>
    <col min="262" max="263" width="12.25" style="352" customWidth="1"/>
    <col min="264" max="512" width="9" style="352"/>
    <col min="513" max="513" width="45.5" style="352" customWidth="1"/>
    <col min="514" max="517" width="12.75" style="352" customWidth="1"/>
    <col min="518" max="519" width="12.25" style="352" customWidth="1"/>
    <col min="520" max="768" width="9" style="352"/>
    <col min="769" max="769" width="45.5" style="352" customWidth="1"/>
    <col min="770" max="773" width="12.75" style="352" customWidth="1"/>
    <col min="774" max="775" width="12.25" style="352" customWidth="1"/>
    <col min="776" max="1024" width="9" style="352"/>
    <col min="1025" max="1025" width="45.5" style="352" customWidth="1"/>
    <col min="1026" max="1029" width="12.75" style="352" customWidth="1"/>
    <col min="1030" max="1031" width="12.25" style="352" customWidth="1"/>
    <col min="1032" max="1280" width="9" style="352"/>
    <col min="1281" max="1281" width="45.5" style="352" customWidth="1"/>
    <col min="1282" max="1285" width="12.75" style="352" customWidth="1"/>
    <col min="1286" max="1287" width="12.25" style="352" customWidth="1"/>
    <col min="1288" max="1536" width="9" style="352"/>
    <col min="1537" max="1537" width="45.5" style="352" customWidth="1"/>
    <col min="1538" max="1541" width="12.75" style="352" customWidth="1"/>
    <col min="1542" max="1543" width="12.25" style="352" customWidth="1"/>
    <col min="1544" max="1792" width="9" style="352"/>
    <col min="1793" max="1793" width="45.5" style="352" customWidth="1"/>
    <col min="1794" max="1797" width="12.75" style="352" customWidth="1"/>
    <col min="1798" max="1799" width="12.25" style="352" customWidth="1"/>
    <col min="1800" max="2048" width="9" style="352"/>
    <col min="2049" max="2049" width="45.5" style="352" customWidth="1"/>
    <col min="2050" max="2053" width="12.75" style="352" customWidth="1"/>
    <col min="2054" max="2055" width="12.25" style="352" customWidth="1"/>
    <col min="2056" max="2304" width="9" style="352"/>
    <col min="2305" max="2305" width="45.5" style="352" customWidth="1"/>
    <col min="2306" max="2309" width="12.75" style="352" customWidth="1"/>
    <col min="2310" max="2311" width="12.25" style="352" customWidth="1"/>
    <col min="2312" max="2560" width="9" style="352"/>
    <col min="2561" max="2561" width="45.5" style="352" customWidth="1"/>
    <col min="2562" max="2565" width="12.75" style="352" customWidth="1"/>
    <col min="2566" max="2567" width="12.25" style="352" customWidth="1"/>
    <col min="2568" max="2816" width="9" style="352"/>
    <col min="2817" max="2817" width="45.5" style="352" customWidth="1"/>
    <col min="2818" max="2821" width="12.75" style="352" customWidth="1"/>
    <col min="2822" max="2823" width="12.25" style="352" customWidth="1"/>
    <col min="2824" max="3072" width="9" style="352"/>
    <col min="3073" max="3073" width="45.5" style="352" customWidth="1"/>
    <col min="3074" max="3077" width="12.75" style="352" customWidth="1"/>
    <col min="3078" max="3079" width="12.25" style="352" customWidth="1"/>
    <col min="3080" max="3328" width="9" style="352"/>
    <col min="3329" max="3329" width="45.5" style="352" customWidth="1"/>
    <col min="3330" max="3333" width="12.75" style="352" customWidth="1"/>
    <col min="3334" max="3335" width="12.25" style="352" customWidth="1"/>
    <col min="3336" max="3584" width="9" style="352"/>
    <col min="3585" max="3585" width="45.5" style="352" customWidth="1"/>
    <col min="3586" max="3589" width="12.75" style="352" customWidth="1"/>
    <col min="3590" max="3591" width="12.25" style="352" customWidth="1"/>
    <col min="3592" max="3840" width="9" style="352"/>
    <col min="3841" max="3841" width="45.5" style="352" customWidth="1"/>
    <col min="3842" max="3845" width="12.75" style="352" customWidth="1"/>
    <col min="3846" max="3847" width="12.25" style="352" customWidth="1"/>
    <col min="3848" max="4096" width="9" style="352"/>
    <col min="4097" max="4097" width="45.5" style="352" customWidth="1"/>
    <col min="4098" max="4101" width="12.75" style="352" customWidth="1"/>
    <col min="4102" max="4103" width="12.25" style="352" customWidth="1"/>
    <col min="4104" max="4352" width="9" style="352"/>
    <col min="4353" max="4353" width="45.5" style="352" customWidth="1"/>
    <col min="4354" max="4357" width="12.75" style="352" customWidth="1"/>
    <col min="4358" max="4359" width="12.25" style="352" customWidth="1"/>
    <col min="4360" max="4608" width="9" style="352"/>
    <col min="4609" max="4609" width="45.5" style="352" customWidth="1"/>
    <col min="4610" max="4613" width="12.75" style="352" customWidth="1"/>
    <col min="4614" max="4615" width="12.25" style="352" customWidth="1"/>
    <col min="4616" max="4864" width="9" style="352"/>
    <col min="4865" max="4865" width="45.5" style="352" customWidth="1"/>
    <col min="4866" max="4869" width="12.75" style="352" customWidth="1"/>
    <col min="4870" max="4871" width="12.25" style="352" customWidth="1"/>
    <col min="4872" max="5120" width="9" style="352"/>
    <col min="5121" max="5121" width="45.5" style="352" customWidth="1"/>
    <col min="5122" max="5125" width="12.75" style="352" customWidth="1"/>
    <col min="5126" max="5127" width="12.25" style="352" customWidth="1"/>
    <col min="5128" max="5376" width="9" style="352"/>
    <col min="5377" max="5377" width="45.5" style="352" customWidth="1"/>
    <col min="5378" max="5381" width="12.75" style="352" customWidth="1"/>
    <col min="5382" max="5383" width="12.25" style="352" customWidth="1"/>
    <col min="5384" max="5632" width="9" style="352"/>
    <col min="5633" max="5633" width="45.5" style="352" customWidth="1"/>
    <col min="5634" max="5637" width="12.75" style="352" customWidth="1"/>
    <col min="5638" max="5639" width="12.25" style="352" customWidth="1"/>
    <col min="5640" max="5888" width="9" style="352"/>
    <col min="5889" max="5889" width="45.5" style="352" customWidth="1"/>
    <col min="5890" max="5893" width="12.75" style="352" customWidth="1"/>
    <col min="5894" max="5895" width="12.25" style="352" customWidth="1"/>
    <col min="5896" max="6144" width="9" style="352"/>
    <col min="6145" max="6145" width="45.5" style="352" customWidth="1"/>
    <col min="6146" max="6149" width="12.75" style="352" customWidth="1"/>
    <col min="6150" max="6151" width="12.25" style="352" customWidth="1"/>
    <col min="6152" max="6400" width="9" style="352"/>
    <col min="6401" max="6401" width="45.5" style="352" customWidth="1"/>
    <col min="6402" max="6405" width="12.75" style="352" customWidth="1"/>
    <col min="6406" max="6407" width="12.25" style="352" customWidth="1"/>
    <col min="6408" max="6656" width="9" style="352"/>
    <col min="6657" max="6657" width="45.5" style="352" customWidth="1"/>
    <col min="6658" max="6661" width="12.75" style="352" customWidth="1"/>
    <col min="6662" max="6663" width="12.25" style="352" customWidth="1"/>
    <col min="6664" max="6912" width="9" style="352"/>
    <col min="6913" max="6913" width="45.5" style="352" customWidth="1"/>
    <col min="6914" max="6917" width="12.75" style="352" customWidth="1"/>
    <col min="6918" max="6919" width="12.25" style="352" customWidth="1"/>
    <col min="6920" max="7168" width="9" style="352"/>
    <col min="7169" max="7169" width="45.5" style="352" customWidth="1"/>
    <col min="7170" max="7173" width="12.75" style="352" customWidth="1"/>
    <col min="7174" max="7175" width="12.25" style="352" customWidth="1"/>
    <col min="7176" max="7424" width="9" style="352"/>
    <col min="7425" max="7425" width="45.5" style="352" customWidth="1"/>
    <col min="7426" max="7429" width="12.75" style="352" customWidth="1"/>
    <col min="7430" max="7431" width="12.25" style="352" customWidth="1"/>
    <col min="7432" max="7680" width="9" style="352"/>
    <col min="7681" max="7681" width="45.5" style="352" customWidth="1"/>
    <col min="7682" max="7685" width="12.75" style="352" customWidth="1"/>
    <col min="7686" max="7687" width="12.25" style="352" customWidth="1"/>
    <col min="7688" max="7936" width="9" style="352"/>
    <col min="7937" max="7937" width="45.5" style="352" customWidth="1"/>
    <col min="7938" max="7941" width="12.75" style="352" customWidth="1"/>
    <col min="7942" max="7943" width="12.25" style="352" customWidth="1"/>
    <col min="7944" max="8192" width="9" style="352"/>
    <col min="8193" max="8193" width="45.5" style="352" customWidth="1"/>
    <col min="8194" max="8197" width="12.75" style="352" customWidth="1"/>
    <col min="8198" max="8199" width="12.25" style="352" customWidth="1"/>
    <col min="8200" max="8448" width="9" style="352"/>
    <col min="8449" max="8449" width="45.5" style="352" customWidth="1"/>
    <col min="8450" max="8453" width="12.75" style="352" customWidth="1"/>
    <col min="8454" max="8455" width="12.25" style="352" customWidth="1"/>
    <col min="8456" max="8704" width="9" style="352"/>
    <col min="8705" max="8705" width="45.5" style="352" customWidth="1"/>
    <col min="8706" max="8709" width="12.75" style="352" customWidth="1"/>
    <col min="8710" max="8711" width="12.25" style="352" customWidth="1"/>
    <col min="8712" max="8960" width="9" style="352"/>
    <col min="8961" max="8961" width="45.5" style="352" customWidth="1"/>
    <col min="8962" max="8965" width="12.75" style="352" customWidth="1"/>
    <col min="8966" max="8967" width="12.25" style="352" customWidth="1"/>
    <col min="8968" max="9216" width="9" style="352"/>
    <col min="9217" max="9217" width="45.5" style="352" customWidth="1"/>
    <col min="9218" max="9221" width="12.75" style="352" customWidth="1"/>
    <col min="9222" max="9223" width="12.25" style="352" customWidth="1"/>
    <col min="9224" max="9472" width="9" style="352"/>
    <col min="9473" max="9473" width="45.5" style="352" customWidth="1"/>
    <col min="9474" max="9477" width="12.75" style="352" customWidth="1"/>
    <col min="9478" max="9479" width="12.25" style="352" customWidth="1"/>
    <col min="9480" max="9728" width="9" style="352"/>
    <col min="9729" max="9729" width="45.5" style="352" customWidth="1"/>
    <col min="9730" max="9733" width="12.75" style="352" customWidth="1"/>
    <col min="9734" max="9735" width="12.25" style="352" customWidth="1"/>
    <col min="9736" max="9984" width="9" style="352"/>
    <col min="9985" max="9985" width="45.5" style="352" customWidth="1"/>
    <col min="9986" max="9989" width="12.75" style="352" customWidth="1"/>
    <col min="9990" max="9991" width="12.25" style="352" customWidth="1"/>
    <col min="9992" max="10240" width="9" style="352"/>
    <col min="10241" max="10241" width="45.5" style="352" customWidth="1"/>
    <col min="10242" max="10245" width="12.75" style="352" customWidth="1"/>
    <col min="10246" max="10247" width="12.25" style="352" customWidth="1"/>
    <col min="10248" max="10496" width="9" style="352"/>
    <col min="10497" max="10497" width="45.5" style="352" customWidth="1"/>
    <col min="10498" max="10501" width="12.75" style="352" customWidth="1"/>
    <col min="10502" max="10503" width="12.25" style="352" customWidth="1"/>
    <col min="10504" max="10752" width="9" style="352"/>
    <col min="10753" max="10753" width="45.5" style="352" customWidth="1"/>
    <col min="10754" max="10757" width="12.75" style="352" customWidth="1"/>
    <col min="10758" max="10759" width="12.25" style="352" customWidth="1"/>
    <col min="10760" max="11008" width="9" style="352"/>
    <col min="11009" max="11009" width="45.5" style="352" customWidth="1"/>
    <col min="11010" max="11013" width="12.75" style="352" customWidth="1"/>
    <col min="11014" max="11015" width="12.25" style="352" customWidth="1"/>
    <col min="11016" max="11264" width="9" style="352"/>
    <col min="11265" max="11265" width="45.5" style="352" customWidth="1"/>
    <col min="11266" max="11269" width="12.75" style="352" customWidth="1"/>
    <col min="11270" max="11271" width="12.25" style="352" customWidth="1"/>
    <col min="11272" max="11520" width="9" style="352"/>
    <col min="11521" max="11521" width="45.5" style="352" customWidth="1"/>
    <col min="11522" max="11525" width="12.75" style="352" customWidth="1"/>
    <col min="11526" max="11527" width="12.25" style="352" customWidth="1"/>
    <col min="11528" max="11776" width="9" style="352"/>
    <col min="11777" max="11777" width="45.5" style="352" customWidth="1"/>
    <col min="11778" max="11781" width="12.75" style="352" customWidth="1"/>
    <col min="11782" max="11783" width="12.25" style="352" customWidth="1"/>
    <col min="11784" max="12032" width="9" style="352"/>
    <col min="12033" max="12033" width="45.5" style="352" customWidth="1"/>
    <col min="12034" max="12037" width="12.75" style="352" customWidth="1"/>
    <col min="12038" max="12039" width="12.25" style="352" customWidth="1"/>
    <col min="12040" max="12288" width="9" style="352"/>
    <col min="12289" max="12289" width="45.5" style="352" customWidth="1"/>
    <col min="12290" max="12293" width="12.75" style="352" customWidth="1"/>
    <col min="12294" max="12295" width="12.25" style="352" customWidth="1"/>
    <col min="12296" max="12544" width="9" style="352"/>
    <col min="12545" max="12545" width="45.5" style="352" customWidth="1"/>
    <col min="12546" max="12549" width="12.75" style="352" customWidth="1"/>
    <col min="12550" max="12551" width="12.25" style="352" customWidth="1"/>
    <col min="12552" max="12800" width="9" style="352"/>
    <col min="12801" max="12801" width="45.5" style="352" customWidth="1"/>
    <col min="12802" max="12805" width="12.75" style="352" customWidth="1"/>
    <col min="12806" max="12807" width="12.25" style="352" customWidth="1"/>
    <col min="12808" max="13056" width="9" style="352"/>
    <col min="13057" max="13057" width="45.5" style="352" customWidth="1"/>
    <col min="13058" max="13061" width="12.75" style="352" customWidth="1"/>
    <col min="13062" max="13063" width="12.25" style="352" customWidth="1"/>
    <col min="13064" max="13312" width="9" style="352"/>
    <col min="13313" max="13313" width="45.5" style="352" customWidth="1"/>
    <col min="13314" max="13317" width="12.75" style="352" customWidth="1"/>
    <col min="13318" max="13319" width="12.25" style="352" customWidth="1"/>
    <col min="13320" max="13568" width="9" style="352"/>
    <col min="13569" max="13569" width="45.5" style="352" customWidth="1"/>
    <col min="13570" max="13573" width="12.75" style="352" customWidth="1"/>
    <col min="13574" max="13575" width="12.25" style="352" customWidth="1"/>
    <col min="13576" max="13824" width="9" style="352"/>
    <col min="13825" max="13825" width="45.5" style="352" customWidth="1"/>
    <col min="13826" max="13829" width="12.75" style="352" customWidth="1"/>
    <col min="13830" max="13831" width="12.25" style="352" customWidth="1"/>
    <col min="13832" max="14080" width="9" style="352"/>
    <col min="14081" max="14081" width="45.5" style="352" customWidth="1"/>
    <col min="14082" max="14085" width="12.75" style="352" customWidth="1"/>
    <col min="14086" max="14087" width="12.25" style="352" customWidth="1"/>
    <col min="14088" max="14336" width="9" style="352"/>
    <col min="14337" max="14337" width="45.5" style="352" customWidth="1"/>
    <col min="14338" max="14341" width="12.75" style="352" customWidth="1"/>
    <col min="14342" max="14343" width="12.25" style="352" customWidth="1"/>
    <col min="14344" max="14592" width="9" style="352"/>
    <col min="14593" max="14593" width="45.5" style="352" customWidth="1"/>
    <col min="14594" max="14597" width="12.75" style="352" customWidth="1"/>
    <col min="14598" max="14599" width="12.25" style="352" customWidth="1"/>
    <col min="14600" max="14848" width="9" style="352"/>
    <col min="14849" max="14849" width="45.5" style="352" customWidth="1"/>
    <col min="14850" max="14853" width="12.75" style="352" customWidth="1"/>
    <col min="14854" max="14855" width="12.25" style="352" customWidth="1"/>
    <col min="14856" max="15104" width="9" style="352"/>
    <col min="15105" max="15105" width="45.5" style="352" customWidth="1"/>
    <col min="15106" max="15109" width="12.75" style="352" customWidth="1"/>
    <col min="15110" max="15111" width="12.25" style="352" customWidth="1"/>
    <col min="15112" max="15360" width="9" style="352"/>
    <col min="15361" max="15361" width="45.5" style="352" customWidth="1"/>
    <col min="15362" max="15365" width="12.75" style="352" customWidth="1"/>
    <col min="15366" max="15367" width="12.25" style="352" customWidth="1"/>
    <col min="15368" max="15616" width="9" style="352"/>
    <col min="15617" max="15617" width="45.5" style="352" customWidth="1"/>
    <col min="15618" max="15621" width="12.75" style="352" customWidth="1"/>
    <col min="15622" max="15623" width="12.25" style="352" customWidth="1"/>
    <col min="15624" max="15872" width="9" style="352"/>
    <col min="15873" max="15873" width="45.5" style="352" customWidth="1"/>
    <col min="15874" max="15877" width="12.75" style="352" customWidth="1"/>
    <col min="15878" max="15879" width="12.25" style="352" customWidth="1"/>
    <col min="15880" max="16128" width="9" style="352"/>
    <col min="16129" max="16129" width="45.5" style="352" customWidth="1"/>
    <col min="16130" max="16133" width="12.75" style="352" customWidth="1"/>
    <col min="16134" max="16135" width="12.25" style="352" customWidth="1"/>
    <col min="16136" max="16384" width="9" style="352"/>
  </cols>
  <sheetData>
    <row r="1" spans="1:8" s="337" customFormat="1" ht="27">
      <c r="A1" s="487" t="s">
        <v>688</v>
      </c>
      <c r="B1" s="487"/>
      <c r="C1" s="487"/>
      <c r="D1" s="487"/>
      <c r="E1" s="487"/>
      <c r="F1" s="487"/>
      <c r="G1" s="487"/>
    </row>
    <row r="2" spans="1:8" s="339" customFormat="1">
      <c r="A2" s="357" t="s">
        <v>690</v>
      </c>
      <c r="B2" s="434"/>
      <c r="C2" s="434"/>
      <c r="D2" s="434"/>
      <c r="E2" s="418"/>
      <c r="F2" s="434"/>
      <c r="G2" s="435" t="s">
        <v>3</v>
      </c>
    </row>
    <row r="3" spans="1:8" s="341" customFormat="1">
      <c r="A3" s="470" t="s">
        <v>4</v>
      </c>
      <c r="B3" s="470" t="s">
        <v>568</v>
      </c>
      <c r="C3" s="470"/>
      <c r="D3" s="470"/>
      <c r="E3" s="470"/>
      <c r="F3" s="471" t="s">
        <v>689</v>
      </c>
      <c r="G3" s="471"/>
    </row>
    <row r="4" spans="1:8" s="341" customFormat="1" ht="28.5">
      <c r="A4" s="470"/>
      <c r="B4" s="342" t="s">
        <v>7</v>
      </c>
      <c r="C4" s="342" t="s">
        <v>8</v>
      </c>
      <c r="D4" s="343" t="s">
        <v>552</v>
      </c>
      <c r="E4" s="344" t="s">
        <v>610</v>
      </c>
      <c r="F4" s="342" t="s">
        <v>7</v>
      </c>
      <c r="G4" s="345" t="s">
        <v>626</v>
      </c>
    </row>
    <row r="5" spans="1:8" ht="19.5" customHeight="1">
      <c r="A5" s="346" t="s">
        <v>611</v>
      </c>
      <c r="B5" s="436"/>
      <c r="C5" s="436"/>
      <c r="D5" s="436"/>
      <c r="E5" s="437"/>
      <c r="F5" s="438"/>
      <c r="G5" s="439"/>
      <c r="H5" s="351"/>
    </row>
    <row r="6" spans="1:8" ht="19.5" customHeight="1">
      <c r="A6" s="353" t="s">
        <v>612</v>
      </c>
      <c r="B6" s="436"/>
      <c r="C6" s="436"/>
      <c r="D6" s="436"/>
      <c r="E6" s="437"/>
      <c r="F6" s="438"/>
      <c r="G6" s="439"/>
      <c r="H6" s="351"/>
    </row>
    <row r="7" spans="1:8" ht="19.5" customHeight="1">
      <c r="A7" s="440" t="s">
        <v>691</v>
      </c>
      <c r="B7" s="436"/>
      <c r="C7" s="436"/>
      <c r="D7" s="436"/>
      <c r="E7" s="437"/>
      <c r="F7" s="438"/>
      <c r="G7" s="439"/>
      <c r="H7" s="351"/>
    </row>
    <row r="8" spans="1:8" ht="19.5" customHeight="1">
      <c r="A8" s="353" t="s">
        <v>580</v>
      </c>
      <c r="B8" s="436"/>
      <c r="C8" s="436"/>
      <c r="D8" s="436"/>
      <c r="E8" s="437"/>
      <c r="F8" s="438"/>
      <c r="G8" s="439"/>
      <c r="H8" s="351"/>
    </row>
    <row r="9" spans="1:8" ht="19.5" customHeight="1">
      <c r="A9" s="440" t="s">
        <v>579</v>
      </c>
      <c r="B9" s="436"/>
      <c r="C9" s="436"/>
      <c r="D9" s="436"/>
      <c r="E9" s="437"/>
      <c r="F9" s="438"/>
      <c r="G9" s="439"/>
      <c r="H9" s="351"/>
    </row>
    <row r="10" spans="1:8" ht="19.5" customHeight="1">
      <c r="A10" s="441"/>
      <c r="B10" s="436"/>
      <c r="C10" s="436"/>
      <c r="D10" s="436"/>
      <c r="E10" s="437"/>
      <c r="F10" s="438"/>
      <c r="G10" s="439"/>
      <c r="H10" s="351"/>
    </row>
    <row r="11" spans="1:8" ht="19.5" customHeight="1">
      <c r="A11" s="418"/>
      <c r="B11" s="434"/>
      <c r="C11" s="434"/>
      <c r="D11" s="434"/>
      <c r="E11" s="418"/>
      <c r="F11" s="434"/>
      <c r="G11" s="418"/>
    </row>
    <row r="12" spans="1:8" s="433" customFormat="1" ht="19.5" customHeight="1">
      <c r="A12" s="488" t="s">
        <v>686</v>
      </c>
      <c r="B12" s="488"/>
      <c r="C12" s="488"/>
      <c r="D12" s="488"/>
      <c r="E12" s="488"/>
      <c r="F12" s="488"/>
      <c r="G12" s="442"/>
    </row>
    <row r="13" spans="1:8" ht="19.5">
      <c r="A13" s="489" t="s">
        <v>687</v>
      </c>
      <c r="B13" s="489"/>
      <c r="C13" s="489"/>
      <c r="D13" s="489"/>
      <c r="E13" s="489"/>
      <c r="F13" s="489"/>
    </row>
  </sheetData>
  <mergeCells count="6">
    <mergeCell ref="A13:F13"/>
    <mergeCell ref="A1:G1"/>
    <mergeCell ref="A3:A4"/>
    <mergeCell ref="B3:E3"/>
    <mergeCell ref="F3:G3"/>
    <mergeCell ref="A12:F12"/>
  </mergeCells>
  <phoneticPr fontId="4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opLeftCell="A7" workbookViewId="0">
      <selection activeCell="B28" sqref="B28"/>
    </sheetView>
  </sheetViews>
  <sheetFormatPr defaultColWidth="9" defaultRowHeight="14.25"/>
  <cols>
    <col min="1" max="1" width="13.125" customWidth="1"/>
    <col min="2" max="2" width="82.25" customWidth="1"/>
    <col min="3" max="3" width="20.875" customWidth="1"/>
    <col min="257" max="257" width="13.125" customWidth="1"/>
    <col min="258" max="258" width="82.25" customWidth="1"/>
    <col min="259" max="259" width="20.875" customWidth="1"/>
    <col min="513" max="513" width="13.125" customWidth="1"/>
    <col min="514" max="514" width="82.25" customWidth="1"/>
    <col min="515" max="515" width="20.875" customWidth="1"/>
    <col min="769" max="769" width="13.125" customWidth="1"/>
    <col min="770" max="770" width="82.25" customWidth="1"/>
    <col min="771" max="771" width="20.875" customWidth="1"/>
    <col min="1025" max="1025" width="13.125" customWidth="1"/>
    <col min="1026" max="1026" width="82.25" customWidth="1"/>
    <col min="1027" max="1027" width="20.875" customWidth="1"/>
    <col min="1281" max="1281" width="13.125" customWidth="1"/>
    <col min="1282" max="1282" width="82.25" customWidth="1"/>
    <col min="1283" max="1283" width="20.875" customWidth="1"/>
    <col min="1537" max="1537" width="13.125" customWidth="1"/>
    <col min="1538" max="1538" width="82.25" customWidth="1"/>
    <col min="1539" max="1539" width="20.875" customWidth="1"/>
    <col min="1793" max="1793" width="13.125" customWidth="1"/>
    <col min="1794" max="1794" width="82.25" customWidth="1"/>
    <col min="1795" max="1795" width="20.875" customWidth="1"/>
    <col min="2049" max="2049" width="13.125" customWidth="1"/>
    <col min="2050" max="2050" width="82.25" customWidth="1"/>
    <col min="2051" max="2051" width="20.875" customWidth="1"/>
    <col min="2305" max="2305" width="13.125" customWidth="1"/>
    <col min="2306" max="2306" width="82.25" customWidth="1"/>
    <col min="2307" max="2307" width="20.875" customWidth="1"/>
    <col min="2561" max="2561" width="13.125" customWidth="1"/>
    <col min="2562" max="2562" width="82.25" customWidth="1"/>
    <col min="2563" max="2563" width="20.875" customWidth="1"/>
    <col min="2817" max="2817" width="13.125" customWidth="1"/>
    <col min="2818" max="2818" width="82.25" customWidth="1"/>
    <col min="2819" max="2819" width="20.875" customWidth="1"/>
    <col min="3073" max="3073" width="13.125" customWidth="1"/>
    <col min="3074" max="3074" width="82.25" customWidth="1"/>
    <col min="3075" max="3075" width="20.875" customWidth="1"/>
    <col min="3329" max="3329" width="13.125" customWidth="1"/>
    <col min="3330" max="3330" width="82.25" customWidth="1"/>
    <col min="3331" max="3331" width="20.875" customWidth="1"/>
    <col min="3585" max="3585" width="13.125" customWidth="1"/>
    <col min="3586" max="3586" width="82.25" customWidth="1"/>
    <col min="3587" max="3587" width="20.875" customWidth="1"/>
    <col min="3841" max="3841" width="13.125" customWidth="1"/>
    <col min="3842" max="3842" width="82.25" customWidth="1"/>
    <col min="3843" max="3843" width="20.875" customWidth="1"/>
    <col min="4097" max="4097" width="13.125" customWidth="1"/>
    <col min="4098" max="4098" width="82.25" customWidth="1"/>
    <col min="4099" max="4099" width="20.875" customWidth="1"/>
    <col min="4353" max="4353" width="13.125" customWidth="1"/>
    <col min="4354" max="4354" width="82.25" customWidth="1"/>
    <col min="4355" max="4355" width="20.875" customWidth="1"/>
    <col min="4609" max="4609" width="13.125" customWidth="1"/>
    <col min="4610" max="4610" width="82.25" customWidth="1"/>
    <col min="4611" max="4611" width="20.875" customWidth="1"/>
    <col min="4865" max="4865" width="13.125" customWidth="1"/>
    <col min="4866" max="4866" width="82.25" customWidth="1"/>
    <col min="4867" max="4867" width="20.875" customWidth="1"/>
    <col min="5121" max="5121" width="13.125" customWidth="1"/>
    <col min="5122" max="5122" width="82.25" customWidth="1"/>
    <col min="5123" max="5123" width="20.875" customWidth="1"/>
    <col min="5377" max="5377" width="13.125" customWidth="1"/>
    <col min="5378" max="5378" width="82.25" customWidth="1"/>
    <col min="5379" max="5379" width="20.875" customWidth="1"/>
    <col min="5633" max="5633" width="13.125" customWidth="1"/>
    <col min="5634" max="5634" width="82.25" customWidth="1"/>
    <col min="5635" max="5635" width="20.875" customWidth="1"/>
    <col min="5889" max="5889" width="13.125" customWidth="1"/>
    <col min="5890" max="5890" width="82.25" customWidth="1"/>
    <col min="5891" max="5891" width="20.875" customWidth="1"/>
    <col min="6145" max="6145" width="13.125" customWidth="1"/>
    <col min="6146" max="6146" width="82.25" customWidth="1"/>
    <col min="6147" max="6147" width="20.875" customWidth="1"/>
    <col min="6401" max="6401" width="13.125" customWidth="1"/>
    <col min="6402" max="6402" width="82.25" customWidth="1"/>
    <col min="6403" max="6403" width="20.875" customWidth="1"/>
    <col min="6657" max="6657" width="13.125" customWidth="1"/>
    <col min="6658" max="6658" width="82.25" customWidth="1"/>
    <col min="6659" max="6659" width="20.875" customWidth="1"/>
    <col min="6913" max="6913" width="13.125" customWidth="1"/>
    <col min="6914" max="6914" width="82.25" customWidth="1"/>
    <col min="6915" max="6915" width="20.875" customWidth="1"/>
    <col min="7169" max="7169" width="13.125" customWidth="1"/>
    <col min="7170" max="7170" width="82.25" customWidth="1"/>
    <col min="7171" max="7171" width="20.875" customWidth="1"/>
    <col min="7425" max="7425" width="13.125" customWidth="1"/>
    <col min="7426" max="7426" width="82.25" customWidth="1"/>
    <col min="7427" max="7427" width="20.875" customWidth="1"/>
    <col min="7681" max="7681" width="13.125" customWidth="1"/>
    <col min="7682" max="7682" width="82.25" customWidth="1"/>
    <col min="7683" max="7683" width="20.875" customWidth="1"/>
    <col min="7937" max="7937" width="13.125" customWidth="1"/>
    <col min="7938" max="7938" width="82.25" customWidth="1"/>
    <col min="7939" max="7939" width="20.875" customWidth="1"/>
    <col min="8193" max="8193" width="13.125" customWidth="1"/>
    <col min="8194" max="8194" width="82.25" customWidth="1"/>
    <col min="8195" max="8195" width="20.875" customWidth="1"/>
    <col min="8449" max="8449" width="13.125" customWidth="1"/>
    <col min="8450" max="8450" width="82.25" customWidth="1"/>
    <col min="8451" max="8451" width="20.875" customWidth="1"/>
    <col min="8705" max="8705" width="13.125" customWidth="1"/>
    <col min="8706" max="8706" width="82.25" customWidth="1"/>
    <col min="8707" max="8707" width="20.875" customWidth="1"/>
    <col min="8961" max="8961" width="13.125" customWidth="1"/>
    <col min="8962" max="8962" width="82.25" customWidth="1"/>
    <col min="8963" max="8963" width="20.875" customWidth="1"/>
    <col min="9217" max="9217" width="13.125" customWidth="1"/>
    <col min="9218" max="9218" width="82.25" customWidth="1"/>
    <col min="9219" max="9219" width="20.875" customWidth="1"/>
    <col min="9473" max="9473" width="13.125" customWidth="1"/>
    <col min="9474" max="9474" width="82.25" customWidth="1"/>
    <col min="9475" max="9475" width="20.875" customWidth="1"/>
    <col min="9729" max="9729" width="13.125" customWidth="1"/>
    <col min="9730" max="9730" width="82.25" customWidth="1"/>
    <col min="9731" max="9731" width="20.875" customWidth="1"/>
    <col min="9985" max="9985" width="13.125" customWidth="1"/>
    <col min="9986" max="9986" width="82.25" customWidth="1"/>
    <col min="9987" max="9987" width="20.875" customWidth="1"/>
    <col min="10241" max="10241" width="13.125" customWidth="1"/>
    <col min="10242" max="10242" width="82.25" customWidth="1"/>
    <col min="10243" max="10243" width="20.875" customWidth="1"/>
    <col min="10497" max="10497" width="13.125" customWidth="1"/>
    <col min="10498" max="10498" width="82.25" customWidth="1"/>
    <col min="10499" max="10499" width="20.875" customWidth="1"/>
    <col min="10753" max="10753" width="13.125" customWidth="1"/>
    <col min="10754" max="10754" width="82.25" customWidth="1"/>
    <col min="10755" max="10755" width="20.875" customWidth="1"/>
    <col min="11009" max="11009" width="13.125" customWidth="1"/>
    <col min="11010" max="11010" width="82.25" customWidth="1"/>
    <col min="11011" max="11011" width="20.875" customWidth="1"/>
    <col min="11265" max="11265" width="13.125" customWidth="1"/>
    <col min="11266" max="11266" width="82.25" customWidth="1"/>
    <col min="11267" max="11267" width="20.875" customWidth="1"/>
    <col min="11521" max="11521" width="13.125" customWidth="1"/>
    <col min="11522" max="11522" width="82.25" customWidth="1"/>
    <col min="11523" max="11523" width="20.875" customWidth="1"/>
    <col min="11777" max="11777" width="13.125" customWidth="1"/>
    <col min="11778" max="11778" width="82.25" customWidth="1"/>
    <col min="11779" max="11779" width="20.875" customWidth="1"/>
    <col min="12033" max="12033" width="13.125" customWidth="1"/>
    <col min="12034" max="12034" width="82.25" customWidth="1"/>
    <col min="12035" max="12035" width="20.875" customWidth="1"/>
    <col min="12289" max="12289" width="13.125" customWidth="1"/>
    <col min="12290" max="12290" width="82.25" customWidth="1"/>
    <col min="12291" max="12291" width="20.875" customWidth="1"/>
    <col min="12545" max="12545" width="13.125" customWidth="1"/>
    <col min="12546" max="12546" width="82.25" customWidth="1"/>
    <col min="12547" max="12547" width="20.875" customWidth="1"/>
    <col min="12801" max="12801" width="13.125" customWidth="1"/>
    <col min="12802" max="12802" width="82.25" customWidth="1"/>
    <col min="12803" max="12803" width="20.875" customWidth="1"/>
    <col min="13057" max="13057" width="13.125" customWidth="1"/>
    <col min="13058" max="13058" width="82.25" customWidth="1"/>
    <col min="13059" max="13059" width="20.875" customWidth="1"/>
    <col min="13313" max="13313" width="13.125" customWidth="1"/>
    <col min="13314" max="13314" width="82.25" customWidth="1"/>
    <col min="13315" max="13315" width="20.875" customWidth="1"/>
    <col min="13569" max="13569" width="13.125" customWidth="1"/>
    <col min="13570" max="13570" width="82.25" customWidth="1"/>
    <col min="13571" max="13571" width="20.875" customWidth="1"/>
    <col min="13825" max="13825" width="13.125" customWidth="1"/>
    <col min="13826" max="13826" width="82.25" customWidth="1"/>
    <col min="13827" max="13827" width="20.875" customWidth="1"/>
    <col min="14081" max="14081" width="13.125" customWidth="1"/>
    <col min="14082" max="14082" width="82.25" customWidth="1"/>
    <col min="14083" max="14083" width="20.875" customWidth="1"/>
    <col min="14337" max="14337" width="13.125" customWidth="1"/>
    <col min="14338" max="14338" width="82.25" customWidth="1"/>
    <col min="14339" max="14339" width="20.875" customWidth="1"/>
    <col min="14593" max="14593" width="13.125" customWidth="1"/>
    <col min="14594" max="14594" width="82.25" customWidth="1"/>
    <col min="14595" max="14595" width="20.875" customWidth="1"/>
    <col min="14849" max="14849" width="13.125" customWidth="1"/>
    <col min="14850" max="14850" width="82.25" customWidth="1"/>
    <col min="14851" max="14851" width="20.875" customWidth="1"/>
    <col min="15105" max="15105" width="13.125" customWidth="1"/>
    <col min="15106" max="15106" width="82.25" customWidth="1"/>
    <col min="15107" max="15107" width="20.875" customWidth="1"/>
    <col min="15361" max="15361" width="13.125" customWidth="1"/>
    <col min="15362" max="15362" width="82.25" customWidth="1"/>
    <col min="15363" max="15363" width="20.875" customWidth="1"/>
    <col min="15617" max="15617" width="13.125" customWidth="1"/>
    <col min="15618" max="15618" width="82.25" customWidth="1"/>
    <col min="15619" max="15619" width="20.875" customWidth="1"/>
    <col min="15873" max="15873" width="13.125" customWidth="1"/>
    <col min="15874" max="15874" width="82.25" customWidth="1"/>
    <col min="15875" max="15875" width="20.875" customWidth="1"/>
    <col min="16129" max="16129" width="13.125" customWidth="1"/>
    <col min="16130" max="16130" width="82.25" customWidth="1"/>
    <col min="16131" max="16131" width="20.875" customWidth="1"/>
  </cols>
  <sheetData>
    <row r="1" spans="1:3" ht="22.5">
      <c r="A1" s="444" t="s">
        <v>507</v>
      </c>
      <c r="B1" s="444"/>
      <c r="C1" s="444"/>
    </row>
    <row r="3" spans="1:3" ht="25.5" customHeight="1">
      <c r="A3" s="270" t="s">
        <v>508</v>
      </c>
      <c r="B3" s="270" t="s">
        <v>509</v>
      </c>
      <c r="C3" s="270" t="s">
        <v>510</v>
      </c>
    </row>
    <row r="4" spans="1:3" ht="25.5" customHeight="1">
      <c r="A4" s="271" t="s">
        <v>511</v>
      </c>
      <c r="B4" s="273" t="s">
        <v>535</v>
      </c>
      <c r="C4" s="445" t="s">
        <v>1</v>
      </c>
    </row>
    <row r="5" spans="1:3" ht="25.5" customHeight="1">
      <c r="A5" s="271" t="s">
        <v>512</v>
      </c>
      <c r="B5" s="272" t="s">
        <v>536</v>
      </c>
      <c r="C5" s="446"/>
    </row>
    <row r="6" spans="1:3" ht="25.5" customHeight="1">
      <c r="A6" s="271" t="s">
        <v>513</v>
      </c>
      <c r="B6" s="273" t="s">
        <v>540</v>
      </c>
      <c r="C6" s="446"/>
    </row>
    <row r="7" spans="1:3" ht="25.5" customHeight="1">
      <c r="A7" s="271" t="s">
        <v>514</v>
      </c>
      <c r="B7" s="273" t="s">
        <v>539</v>
      </c>
      <c r="C7" s="446"/>
    </row>
    <row r="8" spans="1:3" ht="25.5" customHeight="1">
      <c r="A8" s="271" t="s">
        <v>515</v>
      </c>
      <c r="B8" s="273" t="s">
        <v>542</v>
      </c>
      <c r="C8" s="446"/>
    </row>
    <row r="9" spans="1:3" ht="25.5" customHeight="1">
      <c r="A9" s="271" t="s">
        <v>516</v>
      </c>
      <c r="B9" s="273" t="s">
        <v>550</v>
      </c>
      <c r="C9" s="446"/>
    </row>
    <row r="10" spans="1:3" ht="25.5" customHeight="1">
      <c r="A10" s="271" t="s">
        <v>517</v>
      </c>
      <c r="B10" s="273" t="s">
        <v>570</v>
      </c>
      <c r="C10" s="446"/>
    </row>
    <row r="11" spans="1:3" ht="25.5" customHeight="1">
      <c r="A11" s="271" t="s">
        <v>518</v>
      </c>
      <c r="B11" s="273" t="s">
        <v>586</v>
      </c>
      <c r="C11" s="446"/>
    </row>
    <row r="12" spans="1:3" ht="25.5" customHeight="1">
      <c r="A12" s="271" t="s">
        <v>519</v>
      </c>
      <c r="B12" s="273" t="s">
        <v>594</v>
      </c>
      <c r="C12" s="446"/>
    </row>
    <row r="13" spans="1:3" ht="25.5" customHeight="1">
      <c r="A13" s="271" t="s">
        <v>520</v>
      </c>
      <c r="B13" s="273" t="s">
        <v>603</v>
      </c>
      <c r="C13" s="445" t="s">
        <v>432</v>
      </c>
    </row>
    <row r="14" spans="1:3" ht="25.5" customHeight="1">
      <c r="A14" s="271" t="s">
        <v>521</v>
      </c>
      <c r="B14" s="273" t="s">
        <v>604</v>
      </c>
      <c r="C14" s="446"/>
    </row>
    <row r="15" spans="1:3" ht="25.5" customHeight="1">
      <c r="A15" s="271" t="s">
        <v>522</v>
      </c>
      <c r="B15" s="273" t="s">
        <v>605</v>
      </c>
      <c r="C15" s="446"/>
    </row>
    <row r="16" spans="1:3" ht="25.5" customHeight="1">
      <c r="A16" s="271" t="s">
        <v>523</v>
      </c>
      <c r="B16" s="273" t="s">
        <v>606</v>
      </c>
      <c r="C16" s="446"/>
    </row>
    <row r="17" spans="1:3" ht="25.5" customHeight="1">
      <c r="A17" s="271" t="s">
        <v>524</v>
      </c>
      <c r="B17" s="273" t="s">
        <v>607</v>
      </c>
      <c r="C17" s="446"/>
    </row>
    <row r="18" spans="1:3" ht="25.5" customHeight="1">
      <c r="A18" s="271" t="s">
        <v>525</v>
      </c>
      <c r="B18" s="273" t="s">
        <v>624</v>
      </c>
      <c r="C18" s="446"/>
    </row>
    <row r="19" spans="1:3" ht="25.5" customHeight="1">
      <c r="A19" s="271" t="s">
        <v>526</v>
      </c>
      <c r="B19" s="273" t="s">
        <v>623</v>
      </c>
      <c r="C19" s="446"/>
    </row>
    <row r="20" spans="1:3" ht="25.5" customHeight="1">
      <c r="A20" s="271" t="s">
        <v>527</v>
      </c>
      <c r="B20" s="273" t="s">
        <v>625</v>
      </c>
      <c r="C20" s="446"/>
    </row>
    <row r="21" spans="1:3" ht="25.5" customHeight="1">
      <c r="A21" s="271" t="s">
        <v>528</v>
      </c>
      <c r="B21" s="273" t="s">
        <v>635</v>
      </c>
      <c r="C21" s="445" t="s">
        <v>529</v>
      </c>
    </row>
    <row r="22" spans="1:3" ht="25.5" customHeight="1">
      <c r="A22" s="271" t="s">
        <v>530</v>
      </c>
      <c r="B22" s="273" t="s">
        <v>636</v>
      </c>
      <c r="C22" s="446"/>
    </row>
    <row r="23" spans="1:3" ht="25.5" customHeight="1">
      <c r="A23" s="271" t="s">
        <v>531</v>
      </c>
      <c r="B23" s="273" t="s">
        <v>679</v>
      </c>
      <c r="C23" s="445" t="s">
        <v>481</v>
      </c>
    </row>
    <row r="24" spans="1:3" ht="25.5" customHeight="1">
      <c r="A24" s="271" t="s">
        <v>532</v>
      </c>
      <c r="B24" s="273" t="s">
        <v>680</v>
      </c>
      <c r="C24" s="446"/>
    </row>
    <row r="25" spans="1:3" ht="25.5" customHeight="1">
      <c r="A25" s="271" t="s">
        <v>533</v>
      </c>
      <c r="B25" s="273" t="s">
        <v>681</v>
      </c>
      <c r="C25" s="446"/>
    </row>
    <row r="26" spans="1:3" ht="25.5" customHeight="1">
      <c r="A26" s="271" t="s">
        <v>534</v>
      </c>
      <c r="B26" s="273" t="s">
        <v>682</v>
      </c>
      <c r="C26" s="446"/>
    </row>
  </sheetData>
  <mergeCells count="5">
    <mergeCell ref="A1:C1"/>
    <mergeCell ref="C4:C12"/>
    <mergeCell ref="C13:C20"/>
    <mergeCell ref="C21:C22"/>
    <mergeCell ref="C23:C26"/>
  </mergeCells>
  <phoneticPr fontId="4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view="pageBreakPreview" zoomScaleNormal="89" workbookViewId="0">
      <selection activeCell="G29" sqref="G29"/>
    </sheetView>
  </sheetViews>
  <sheetFormatPr defaultColWidth="9" defaultRowHeight="14.25"/>
  <cols>
    <col min="1" max="15" width="9.375" style="10" customWidth="1"/>
    <col min="16" max="17" width="9" style="10"/>
    <col min="18" max="18" width="9" style="10" customWidth="1"/>
    <col min="19" max="16384" width="9" style="10"/>
  </cols>
  <sheetData>
    <row r="1" spans="1:11" ht="13.5" customHeight="1">
      <c r="A1" s="443" t="s">
        <v>1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</row>
    <row r="2" spans="1:11" ht="13.5" customHeight="1">
      <c r="A2" s="443"/>
      <c r="B2" s="443"/>
      <c r="C2" s="443"/>
      <c r="D2" s="443"/>
      <c r="E2" s="443"/>
      <c r="F2" s="443"/>
      <c r="G2" s="443"/>
      <c r="H2" s="443"/>
      <c r="I2" s="443"/>
      <c r="J2" s="443"/>
      <c r="K2" s="443"/>
    </row>
    <row r="3" spans="1:11" ht="13.5" customHeight="1">
      <c r="A3" s="443"/>
      <c r="B3" s="443"/>
      <c r="C3" s="443"/>
      <c r="D3" s="443"/>
      <c r="E3" s="443"/>
      <c r="F3" s="443"/>
      <c r="G3" s="443"/>
      <c r="H3" s="443"/>
      <c r="I3" s="443"/>
      <c r="J3" s="443"/>
      <c r="K3" s="443"/>
    </row>
    <row r="4" spans="1:11" ht="13.5" customHeight="1">
      <c r="A4" s="443" t="s">
        <v>1</v>
      </c>
      <c r="B4" s="443"/>
      <c r="C4" s="443"/>
      <c r="D4" s="443"/>
      <c r="E4" s="443"/>
      <c r="F4" s="443"/>
      <c r="G4" s="443"/>
      <c r="H4" s="443"/>
      <c r="I4" s="443"/>
      <c r="J4" s="443"/>
      <c r="K4" s="443"/>
    </row>
    <row r="5" spans="1:11" ht="13.5" customHeight="1">
      <c r="A5" s="443"/>
      <c r="B5" s="443"/>
      <c r="C5" s="443"/>
      <c r="D5" s="443"/>
      <c r="E5" s="443"/>
      <c r="F5" s="443"/>
      <c r="G5" s="443"/>
      <c r="H5" s="443"/>
      <c r="I5" s="443"/>
      <c r="J5" s="443"/>
      <c r="K5" s="443"/>
    </row>
    <row r="6" spans="1:11" ht="13.5" customHeight="1">
      <c r="A6" s="443"/>
      <c r="B6" s="443"/>
      <c r="C6" s="443"/>
      <c r="D6" s="443"/>
      <c r="E6" s="443"/>
      <c r="F6" s="443"/>
      <c r="G6" s="443"/>
      <c r="H6" s="443"/>
      <c r="I6" s="443"/>
      <c r="J6" s="443"/>
      <c r="K6" s="443"/>
    </row>
    <row r="7" spans="1:11" ht="13.5" customHeight="1">
      <c r="A7" s="443"/>
      <c r="B7" s="443"/>
      <c r="C7" s="443"/>
      <c r="D7" s="443"/>
      <c r="E7" s="443"/>
      <c r="F7" s="443"/>
      <c r="G7" s="443"/>
      <c r="H7" s="443"/>
      <c r="I7" s="443"/>
      <c r="J7" s="443"/>
      <c r="K7" s="443"/>
    </row>
    <row r="8" spans="1:11" ht="13.5" customHeight="1">
      <c r="A8" s="443"/>
      <c r="B8" s="443"/>
      <c r="C8" s="443"/>
      <c r="D8" s="443"/>
      <c r="E8" s="443"/>
      <c r="F8" s="443"/>
      <c r="G8" s="443"/>
      <c r="H8" s="443"/>
      <c r="I8" s="443"/>
      <c r="J8" s="443"/>
      <c r="K8" s="443"/>
    </row>
    <row r="9" spans="1:11" ht="13.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13.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12.7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13.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3.5" customHeight="1"/>
    <row r="14" spans="1:11" ht="13.5" customHeight="1"/>
    <row r="15" spans="1:11" ht="13.5" customHeight="1"/>
    <row r="16" spans="1:11" ht="13.5" customHeight="1"/>
    <row r="17" spans="1:11" ht="13.5" customHeight="1"/>
    <row r="18" spans="1:11" ht="13.5" customHeight="1"/>
    <row r="19" spans="1:11" ht="17.25" customHeight="1"/>
    <row r="20" spans="1:11" ht="17.25" customHeight="1">
      <c r="F20" s="12"/>
    </row>
    <row r="21" spans="1:11" ht="17.25" customHeight="1"/>
    <row r="22" spans="1:11" ht="17.25" customHeight="1">
      <c r="A22" s="13"/>
      <c r="B22" s="13"/>
      <c r="C22" s="13"/>
      <c r="D22" s="13"/>
      <c r="E22" s="13"/>
      <c r="F22" s="14"/>
      <c r="G22" s="13"/>
      <c r="H22" s="13"/>
      <c r="I22" s="13"/>
      <c r="J22" s="13"/>
      <c r="K22" s="13"/>
    </row>
    <row r="23" spans="1:11" ht="17.25" customHeight="1">
      <c r="A23" s="13"/>
      <c r="B23" s="13"/>
      <c r="C23" s="13"/>
      <c r="D23" s="13"/>
      <c r="E23" s="13"/>
      <c r="F23" s="14"/>
      <c r="G23" s="13"/>
      <c r="H23" s="13"/>
      <c r="I23" s="13"/>
      <c r="J23" s="13"/>
      <c r="K23" s="13"/>
    </row>
    <row r="24" spans="1:11" ht="17.25" customHeight="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17.25" customHeight="1">
      <c r="F25" s="16"/>
      <c r="G25" s="16"/>
      <c r="H25" s="16"/>
      <c r="I25" s="16"/>
      <c r="J25" s="16"/>
      <c r="K25" s="16"/>
    </row>
    <row r="26" spans="1:11" ht="17.25" customHeight="1">
      <c r="F26" s="16"/>
      <c r="G26" s="16"/>
      <c r="H26" s="16"/>
      <c r="I26" s="16"/>
      <c r="J26" s="16"/>
      <c r="K26" s="16"/>
    </row>
    <row r="27" spans="1:11" ht="17.25" customHeight="1">
      <c r="F27" s="16"/>
      <c r="G27" s="16"/>
      <c r="H27" s="16"/>
      <c r="I27" s="16"/>
      <c r="J27" s="16"/>
      <c r="K27" s="16"/>
    </row>
    <row r="28" spans="1:11" ht="17.25" customHeight="1">
      <c r="F28" s="16"/>
      <c r="G28" s="16"/>
      <c r="H28" s="16"/>
      <c r="I28" s="16"/>
      <c r="J28" s="16"/>
      <c r="K28" s="16"/>
    </row>
    <row r="29" spans="1:11" ht="17.25" customHeight="1"/>
    <row r="30" spans="1:11" ht="17.25" customHeight="1"/>
    <row r="31" spans="1:11" ht="17.25" customHeight="1"/>
    <row r="32" spans="1:11" ht="17.25" customHeight="1"/>
    <row r="33" ht="17.25" customHeight="1"/>
    <row r="34" ht="17.25" customHeight="1"/>
  </sheetData>
  <mergeCells count="1">
    <mergeCell ref="A1:K8"/>
  </mergeCells>
  <phoneticPr fontId="40" type="noConversion"/>
  <printOptions horizontalCentered="1" verticalCentered="1"/>
  <pageMargins left="0.78740157480314998" right="0.78740157480314998" top="0.78740157480314998" bottom="0.78740157480314998" header="0.59055118110236204" footer="0.2362204724409449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Y39"/>
  <sheetViews>
    <sheetView showGridLines="0" showZeros="0" view="pageBreakPreview" zoomScale="84" zoomScaleNormal="100" zoomScaleSheetLayoutView="84" workbookViewId="0">
      <pane xSplit="1" ySplit="5" topLeftCell="B24" activePane="bottomRight" state="frozen"/>
      <selection pane="topRight"/>
      <selection pane="bottomLeft"/>
      <selection pane="bottomRight" activeCell="A3" sqref="A3"/>
    </sheetView>
  </sheetViews>
  <sheetFormatPr defaultColWidth="9" defaultRowHeight="14.25"/>
  <cols>
    <col min="1" max="1" width="30.5" style="118" customWidth="1"/>
    <col min="2" max="2" width="16.125" style="118" customWidth="1"/>
    <col min="3" max="3" width="16.5" style="118" customWidth="1"/>
    <col min="4" max="4" width="16.75" style="119" customWidth="1"/>
    <col min="5" max="5" width="13" style="119" customWidth="1"/>
    <col min="6" max="6" width="14.875" style="120" customWidth="1"/>
    <col min="7" max="7" width="14.375" style="228" customWidth="1"/>
    <col min="8" max="8" width="13" style="120" customWidth="1"/>
    <col min="9" max="9" width="11.625" style="118" hidden="1" customWidth="1"/>
    <col min="10" max="233" width="9" style="118"/>
    <col min="234" max="16384" width="9" style="135"/>
  </cols>
  <sheetData>
    <row r="1" spans="1:233" s="115" customFormat="1" ht="48" customHeight="1">
      <c r="A1" s="447" t="s">
        <v>535</v>
      </c>
      <c r="B1" s="447"/>
      <c r="C1" s="447"/>
      <c r="D1" s="447"/>
      <c r="E1" s="447"/>
      <c r="F1" s="447"/>
      <c r="G1" s="448"/>
      <c r="H1" s="447"/>
    </row>
    <row r="2" spans="1:233" hidden="1">
      <c r="A2" s="118" t="s">
        <v>2</v>
      </c>
      <c r="F2" s="123"/>
      <c r="H2" s="123" t="s">
        <v>3</v>
      </c>
    </row>
    <row r="3" spans="1:233">
      <c r="A3" s="274" t="s">
        <v>543</v>
      </c>
      <c r="B3" s="135"/>
      <c r="E3" s="135"/>
      <c r="F3" s="229"/>
      <c r="H3" s="123" t="s">
        <v>3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</row>
    <row r="4" spans="1:233" s="89" customFormat="1" ht="34.5" customHeight="1">
      <c r="A4" s="452" t="s">
        <v>4</v>
      </c>
      <c r="B4" s="449" t="s">
        <v>5</v>
      </c>
      <c r="C4" s="449"/>
      <c r="D4" s="449"/>
      <c r="E4" s="449"/>
      <c r="F4" s="449"/>
      <c r="G4" s="450" t="s">
        <v>6</v>
      </c>
      <c r="H4" s="451"/>
    </row>
    <row r="5" spans="1:233" s="116" customFormat="1" ht="32.1" customHeight="1">
      <c r="A5" s="452"/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230" t="s">
        <v>7</v>
      </c>
      <c r="H5" s="41" t="s">
        <v>12</v>
      </c>
      <c r="I5" s="116" t="s">
        <v>13</v>
      </c>
    </row>
    <row r="6" spans="1:233" ht="26.1" customHeight="1">
      <c r="A6" s="231" t="s">
        <v>14</v>
      </c>
      <c r="B6" s="232">
        <f>B31</f>
        <v>345049.93</v>
      </c>
      <c r="C6" s="232">
        <f>C31</f>
        <v>325999.50608699996</v>
      </c>
      <c r="D6" s="232">
        <f>D31</f>
        <v>325999.50608699996</v>
      </c>
      <c r="E6" s="233">
        <f>D6/C6*100</f>
        <v>100</v>
      </c>
      <c r="F6" s="233">
        <f t="shared" ref="F6:F31" si="0">D6/I6*100</f>
        <v>96.131300837464124</v>
      </c>
      <c r="G6" s="232">
        <f>G7+G21</f>
        <v>343000</v>
      </c>
      <c r="H6" s="233">
        <f t="shared" ref="H6:H31" si="1">G6/D6*100</f>
        <v>105.21488333435175</v>
      </c>
      <c r="I6" s="228">
        <f>I7+I21</f>
        <v>339119</v>
      </c>
    </row>
    <row r="7" spans="1:233" s="226" customFormat="1" ht="26.1" customHeight="1">
      <c r="A7" s="234" t="s">
        <v>15</v>
      </c>
      <c r="B7" s="232">
        <f>SUM(B8:B20)</f>
        <v>305355</v>
      </c>
      <c r="C7" s="232">
        <f>SUM(C8:C20)</f>
        <v>214551.35519399997</v>
      </c>
      <c r="D7" s="232">
        <f>SUM(D8:D20)</f>
        <v>214551.35519399997</v>
      </c>
      <c r="E7" s="233">
        <f t="shared" ref="E7:E31" si="2">D7/C7*100</f>
        <v>100</v>
      </c>
      <c r="F7" s="233">
        <f t="shared" si="0"/>
        <v>72.615303843120799</v>
      </c>
      <c r="G7" s="232">
        <f>SUM(G8:G19)</f>
        <v>265045</v>
      </c>
      <c r="H7" s="233">
        <f t="shared" si="1"/>
        <v>123.53452615591407</v>
      </c>
      <c r="I7" s="260">
        <f>SUM(I8:I20)</f>
        <v>295463</v>
      </c>
    </row>
    <row r="8" spans="1:233" ht="26.1" customHeight="1">
      <c r="A8" s="235" t="s">
        <v>16</v>
      </c>
      <c r="B8" s="188">
        <v>95000</v>
      </c>
      <c r="C8" s="236">
        <v>63662.006396999997</v>
      </c>
      <c r="D8" s="236">
        <v>63662.006396999997</v>
      </c>
      <c r="E8" s="237">
        <f t="shared" si="2"/>
        <v>100</v>
      </c>
      <c r="F8" s="237">
        <f t="shared" si="0"/>
        <v>70.539619276454289</v>
      </c>
      <c r="G8" s="188">
        <v>88700</v>
      </c>
      <c r="H8" s="237">
        <f t="shared" si="1"/>
        <v>139.32957036707515</v>
      </c>
      <c r="I8" s="228">
        <v>90250</v>
      </c>
    </row>
    <row r="9" spans="1:233" ht="26.1" customHeight="1">
      <c r="A9" s="235" t="s">
        <v>17</v>
      </c>
      <c r="B9" s="188">
        <v>39500</v>
      </c>
      <c r="C9" s="236">
        <v>43890.213811000001</v>
      </c>
      <c r="D9" s="236">
        <v>43890.213811000001</v>
      </c>
      <c r="E9" s="237">
        <f t="shared" si="2"/>
        <v>100</v>
      </c>
      <c r="F9" s="237">
        <f t="shared" si="0"/>
        <v>118.7570047378105</v>
      </c>
      <c r="G9" s="188">
        <v>37000</v>
      </c>
      <c r="H9" s="237">
        <f t="shared" si="1"/>
        <v>84.301252573818317</v>
      </c>
      <c r="I9" s="228">
        <v>36958</v>
      </c>
    </row>
    <row r="10" spans="1:233" ht="26.1" customHeight="1">
      <c r="A10" s="235" t="s">
        <v>18</v>
      </c>
      <c r="B10" s="188">
        <v>8400</v>
      </c>
      <c r="C10" s="236">
        <v>9300</v>
      </c>
      <c r="D10" s="236">
        <v>9300</v>
      </c>
      <c r="E10" s="237">
        <f t="shared" si="2"/>
        <v>100</v>
      </c>
      <c r="F10" s="237">
        <f t="shared" si="0"/>
        <v>108.41688039169969</v>
      </c>
      <c r="G10" s="188">
        <v>9100</v>
      </c>
      <c r="H10" s="237">
        <f t="shared" si="1"/>
        <v>97.849462365591393</v>
      </c>
      <c r="I10" s="228">
        <v>8578</v>
      </c>
    </row>
    <row r="11" spans="1:233" ht="26.1" customHeight="1">
      <c r="A11" s="235" t="s">
        <v>19</v>
      </c>
      <c r="B11" s="188">
        <v>10</v>
      </c>
      <c r="C11" s="236">
        <v>40</v>
      </c>
      <c r="D11" s="236">
        <v>40</v>
      </c>
      <c r="E11" s="237">
        <f t="shared" si="2"/>
        <v>100</v>
      </c>
      <c r="F11" s="237">
        <f t="shared" si="0"/>
        <v>2000</v>
      </c>
      <c r="G11" s="188">
        <v>50</v>
      </c>
      <c r="H11" s="237">
        <f t="shared" si="1"/>
        <v>125</v>
      </c>
      <c r="I11" s="228">
        <v>2</v>
      </c>
    </row>
    <row r="12" spans="1:233" ht="26.1" customHeight="1">
      <c r="A12" s="235" t="s">
        <v>20</v>
      </c>
      <c r="B12" s="188">
        <v>24340</v>
      </c>
      <c r="C12" s="236">
        <v>21109.449258000001</v>
      </c>
      <c r="D12" s="236">
        <v>21109.449258000001</v>
      </c>
      <c r="E12" s="237">
        <f t="shared" si="2"/>
        <v>100</v>
      </c>
      <c r="F12" s="237">
        <f t="shared" si="0"/>
        <v>89.393788676209027</v>
      </c>
      <c r="G12" s="188">
        <v>24636</v>
      </c>
      <c r="H12" s="237">
        <f t="shared" si="1"/>
        <v>116.70602912893864</v>
      </c>
      <c r="I12" s="228">
        <v>23614</v>
      </c>
    </row>
    <row r="13" spans="1:233" ht="26.1" customHeight="1">
      <c r="A13" s="235" t="s">
        <v>21</v>
      </c>
      <c r="B13" s="188">
        <v>25800</v>
      </c>
      <c r="C13" s="236">
        <v>25000</v>
      </c>
      <c r="D13" s="236">
        <v>25000</v>
      </c>
      <c r="E13" s="237">
        <f t="shared" si="2"/>
        <v>100</v>
      </c>
      <c r="F13" s="237">
        <f t="shared" si="0"/>
        <v>94.378798746649551</v>
      </c>
      <c r="G13" s="188">
        <v>26300</v>
      </c>
      <c r="H13" s="237">
        <f t="shared" si="1"/>
        <v>105.2</v>
      </c>
      <c r="I13" s="228">
        <v>26489</v>
      </c>
    </row>
    <row r="14" spans="1:233" ht="26.1" customHeight="1">
      <c r="A14" s="235" t="s">
        <v>22</v>
      </c>
      <c r="B14" s="188">
        <v>10000</v>
      </c>
      <c r="C14" s="236">
        <v>7719.6533360000003</v>
      </c>
      <c r="D14" s="236">
        <v>7719.6533360000003</v>
      </c>
      <c r="E14" s="237">
        <f t="shared" si="2"/>
        <v>100</v>
      </c>
      <c r="F14" s="237">
        <f t="shared" si="0"/>
        <v>90.638174662439823</v>
      </c>
      <c r="G14" s="188">
        <v>7904</v>
      </c>
      <c r="H14" s="237">
        <f t="shared" si="1"/>
        <v>102.38801738855699</v>
      </c>
      <c r="I14" s="228">
        <v>8517</v>
      </c>
    </row>
    <row r="15" spans="1:233" ht="26.1" customHeight="1">
      <c r="A15" s="235" t="s">
        <v>23</v>
      </c>
      <c r="B15" s="188">
        <v>3000</v>
      </c>
      <c r="C15" s="236">
        <v>3130</v>
      </c>
      <c r="D15" s="236">
        <v>3130</v>
      </c>
      <c r="E15" s="237">
        <f t="shared" si="2"/>
        <v>100</v>
      </c>
      <c r="F15" s="237">
        <f t="shared" si="0"/>
        <v>100.41706769329484</v>
      </c>
      <c r="G15" s="188">
        <v>3150</v>
      </c>
      <c r="H15" s="237">
        <f t="shared" si="1"/>
        <v>100.63897763578275</v>
      </c>
      <c r="I15" s="228">
        <v>3117</v>
      </c>
    </row>
    <row r="16" spans="1:233" ht="26.1" customHeight="1">
      <c r="A16" s="235" t="s">
        <v>24</v>
      </c>
      <c r="B16" s="188">
        <v>34015</v>
      </c>
      <c r="C16" s="236">
        <v>6913.5394829999996</v>
      </c>
      <c r="D16" s="236">
        <v>6913.5394829999996</v>
      </c>
      <c r="E16" s="237">
        <f t="shared" si="2"/>
        <v>100</v>
      </c>
      <c r="F16" s="237">
        <f t="shared" si="0"/>
        <v>17.450941472095309</v>
      </c>
      <c r="G16" s="188">
        <v>18500</v>
      </c>
      <c r="H16" s="237">
        <f t="shared" si="1"/>
        <v>267.59086348592422</v>
      </c>
      <c r="I16" s="228">
        <v>39617</v>
      </c>
    </row>
    <row r="17" spans="1:9" ht="26.1" customHeight="1">
      <c r="A17" s="235" t="s">
        <v>25</v>
      </c>
      <c r="B17" s="188">
        <v>9120</v>
      </c>
      <c r="C17" s="236">
        <v>8048.4929089999996</v>
      </c>
      <c r="D17" s="236">
        <v>8048.4929089999996</v>
      </c>
      <c r="E17" s="237">
        <f t="shared" si="2"/>
        <v>100</v>
      </c>
      <c r="F17" s="237">
        <f t="shared" si="0"/>
        <v>97.439381464891042</v>
      </c>
      <c r="G17" s="188">
        <v>8120</v>
      </c>
      <c r="H17" s="237">
        <f t="shared" si="1"/>
        <v>100.88845317761341</v>
      </c>
      <c r="I17" s="228">
        <v>8260</v>
      </c>
    </row>
    <row r="18" spans="1:9" ht="26.1" customHeight="1">
      <c r="A18" s="235" t="s">
        <v>26</v>
      </c>
      <c r="B18" s="236">
        <v>56050</v>
      </c>
      <c r="C18" s="236">
        <v>25650</v>
      </c>
      <c r="D18" s="236">
        <v>25650</v>
      </c>
      <c r="E18" s="237">
        <f t="shared" si="2"/>
        <v>100</v>
      </c>
      <c r="F18" s="237">
        <f t="shared" si="0"/>
        <v>51.352379427015563</v>
      </c>
      <c r="G18" s="236">
        <v>41500</v>
      </c>
      <c r="H18" s="237">
        <f t="shared" si="1"/>
        <v>161.7933723196881</v>
      </c>
      <c r="I18" s="228">
        <v>49949</v>
      </c>
    </row>
    <row r="19" spans="1:9" ht="26.1" customHeight="1">
      <c r="A19" s="235" t="s">
        <v>27</v>
      </c>
      <c r="B19" s="238">
        <v>120</v>
      </c>
      <c r="C19" s="236">
        <v>84</v>
      </c>
      <c r="D19" s="236">
        <v>84</v>
      </c>
      <c r="E19" s="237">
        <f t="shared" si="2"/>
        <v>100</v>
      </c>
      <c r="F19" s="237">
        <f t="shared" si="0"/>
        <v>73.68421052631578</v>
      </c>
      <c r="G19" s="238">
        <v>85</v>
      </c>
      <c r="H19" s="237">
        <f t="shared" si="1"/>
        <v>101.19047619047619</v>
      </c>
      <c r="I19" s="228">
        <v>114</v>
      </c>
    </row>
    <row r="20" spans="1:9" ht="26.1" customHeight="1">
      <c r="A20" s="269" t="s">
        <v>506</v>
      </c>
      <c r="B20" s="239"/>
      <c r="C20" s="236">
        <v>4</v>
      </c>
      <c r="D20" s="236">
        <v>4</v>
      </c>
      <c r="E20" s="237">
        <f t="shared" si="2"/>
        <v>100</v>
      </c>
      <c r="F20" s="237"/>
      <c r="H20" s="237">
        <f t="shared" si="1"/>
        <v>0</v>
      </c>
      <c r="I20" s="228">
        <v>-2</v>
      </c>
    </row>
    <row r="21" spans="1:9" s="227" customFormat="1" ht="26.1" customHeight="1">
      <c r="A21" s="234" t="s">
        <v>28</v>
      </c>
      <c r="B21" s="232">
        <f>SUM(B23:B30)</f>
        <v>39694.93</v>
      </c>
      <c r="C21" s="232">
        <f>SUM(C23:C30)</f>
        <v>111448.150893</v>
      </c>
      <c r="D21" s="232">
        <f>SUM(D23:D30)</f>
        <v>111448.150893</v>
      </c>
      <c r="E21" s="233">
        <f t="shared" si="2"/>
        <v>100</v>
      </c>
      <c r="F21" s="233">
        <f t="shared" si="0"/>
        <v>255.28713325316107</v>
      </c>
      <c r="G21" s="240">
        <f>SUM(G23:G30)</f>
        <v>77955</v>
      </c>
      <c r="H21" s="233">
        <f t="shared" si="1"/>
        <v>69.947324720392743</v>
      </c>
      <c r="I21" s="261">
        <f>SUM(I23:I30)</f>
        <v>43656</v>
      </c>
    </row>
    <row r="22" spans="1:9" ht="26.1" customHeight="1">
      <c r="A22" s="235" t="s">
        <v>29</v>
      </c>
      <c r="B22" s="241">
        <f>SUM(B23:B25)</f>
        <v>20686</v>
      </c>
      <c r="C22" s="236">
        <f>SUM(C23:C25)</f>
        <v>20241.150892999998</v>
      </c>
      <c r="D22" s="236">
        <f>SUM(D23:D25)</f>
        <v>20241.150892999998</v>
      </c>
      <c r="E22" s="237">
        <f t="shared" si="2"/>
        <v>100</v>
      </c>
      <c r="F22" s="237">
        <f t="shared" si="0"/>
        <v>98.277096975140793</v>
      </c>
      <c r="G22" s="241">
        <f>SUM(G23:G25)</f>
        <v>22890</v>
      </c>
      <c r="H22" s="237">
        <f t="shared" si="1"/>
        <v>113.08645501929465</v>
      </c>
      <c r="I22" s="261">
        <f>I23+I24+I25</f>
        <v>20596</v>
      </c>
    </row>
    <row r="23" spans="1:9" ht="26.1" customHeight="1">
      <c r="A23" s="235" t="s">
        <v>30</v>
      </c>
      <c r="B23" s="188">
        <v>10786</v>
      </c>
      <c r="C23" s="236">
        <v>9864.6905299999999</v>
      </c>
      <c r="D23" s="236">
        <v>9864.6905299999999</v>
      </c>
      <c r="E23" s="237">
        <f t="shared" si="2"/>
        <v>100</v>
      </c>
      <c r="F23" s="237">
        <f t="shared" si="0"/>
        <v>98.126833084651338</v>
      </c>
      <c r="G23" s="188">
        <v>11494</v>
      </c>
      <c r="H23" s="237">
        <f t="shared" si="1"/>
        <v>116.51657966405563</v>
      </c>
      <c r="I23" s="262">
        <v>10053</v>
      </c>
    </row>
    <row r="24" spans="1:9" ht="26.1" customHeight="1">
      <c r="A24" s="235" t="s">
        <v>31</v>
      </c>
      <c r="B24" s="188">
        <v>6940</v>
      </c>
      <c r="C24" s="236">
        <v>6576.4603630000001</v>
      </c>
      <c r="D24" s="236">
        <v>6576.4603630000001</v>
      </c>
      <c r="E24" s="237">
        <f t="shared" si="2"/>
        <v>100</v>
      </c>
      <c r="F24" s="237">
        <f t="shared" si="0"/>
        <v>98.126833228886895</v>
      </c>
      <c r="G24" s="188">
        <v>7596</v>
      </c>
      <c r="H24" s="237">
        <f t="shared" si="1"/>
        <v>115.50286294943794</v>
      </c>
      <c r="I24" s="262">
        <v>6702</v>
      </c>
    </row>
    <row r="25" spans="1:9" ht="26.1" customHeight="1">
      <c r="A25" s="235" t="s">
        <v>32</v>
      </c>
      <c r="B25" s="188">
        <v>2960</v>
      </c>
      <c r="C25" s="236">
        <v>3800</v>
      </c>
      <c r="D25" s="236">
        <v>3800</v>
      </c>
      <c r="E25" s="237">
        <f t="shared" si="2"/>
        <v>100</v>
      </c>
      <c r="F25" s="237">
        <f t="shared" si="0"/>
        <v>98.932569643322054</v>
      </c>
      <c r="G25" s="188">
        <v>3800</v>
      </c>
      <c r="H25" s="237">
        <f t="shared" si="1"/>
        <v>100</v>
      </c>
      <c r="I25" s="262">
        <v>3841</v>
      </c>
    </row>
    <row r="26" spans="1:9" ht="26.1" customHeight="1">
      <c r="A26" s="235" t="s">
        <v>33</v>
      </c>
      <c r="B26" s="188">
        <v>7600</v>
      </c>
      <c r="C26" s="236">
        <v>4163</v>
      </c>
      <c r="D26" s="236">
        <v>4163</v>
      </c>
      <c r="E26" s="237">
        <f t="shared" si="2"/>
        <v>100</v>
      </c>
      <c r="F26" s="237">
        <f t="shared" si="0"/>
        <v>57.915971062882591</v>
      </c>
      <c r="G26" s="188">
        <v>8310</v>
      </c>
      <c r="H26" s="237">
        <f t="shared" si="1"/>
        <v>199.61566178236851</v>
      </c>
      <c r="I26" s="262">
        <v>7188</v>
      </c>
    </row>
    <row r="27" spans="1:9" ht="26.1" customHeight="1">
      <c r="A27" s="235" t="s">
        <v>34</v>
      </c>
      <c r="B27" s="188">
        <v>6553</v>
      </c>
      <c r="C27" s="236">
        <v>8852</v>
      </c>
      <c r="D27" s="236">
        <v>8852</v>
      </c>
      <c r="E27" s="237">
        <f t="shared" si="2"/>
        <v>100</v>
      </c>
      <c r="F27" s="237">
        <f t="shared" si="0"/>
        <v>113.92535392535392</v>
      </c>
      <c r="G27" s="188">
        <v>6556</v>
      </c>
      <c r="H27" s="237">
        <f t="shared" si="1"/>
        <v>74.062358788974251</v>
      </c>
      <c r="I27" s="262">
        <v>7770</v>
      </c>
    </row>
    <row r="28" spans="1:9" ht="26.1" customHeight="1">
      <c r="A28" s="235" t="s">
        <v>35</v>
      </c>
      <c r="B28" s="188">
        <v>4528.93</v>
      </c>
      <c r="C28" s="236">
        <v>77298</v>
      </c>
      <c r="D28" s="236">
        <v>77298</v>
      </c>
      <c r="E28" s="237">
        <f t="shared" si="2"/>
        <v>100</v>
      </c>
      <c r="F28" s="237">
        <f t="shared" si="0"/>
        <v>1109.6468561584841</v>
      </c>
      <c r="G28" s="242">
        <v>39767</v>
      </c>
      <c r="H28" s="237">
        <f t="shared" si="1"/>
        <v>51.446350487722839</v>
      </c>
      <c r="I28" s="261">
        <v>6966</v>
      </c>
    </row>
    <row r="29" spans="1:9" ht="26.1" customHeight="1">
      <c r="A29" s="243" t="s">
        <v>36</v>
      </c>
      <c r="B29" s="242"/>
      <c r="C29" s="236">
        <v>310</v>
      </c>
      <c r="D29" s="244">
        <v>310</v>
      </c>
      <c r="E29" s="237">
        <f t="shared" si="2"/>
        <v>100</v>
      </c>
      <c r="F29" s="245"/>
      <c r="G29" s="242">
        <v>0</v>
      </c>
      <c r="H29" s="237">
        <f t="shared" si="1"/>
        <v>0</v>
      </c>
      <c r="I29" s="261"/>
    </row>
    <row r="30" spans="1:9" ht="26.1" customHeight="1">
      <c r="A30" s="246" t="s">
        <v>37</v>
      </c>
      <c r="B30" s="193">
        <v>327</v>
      </c>
      <c r="C30" s="247">
        <v>584</v>
      </c>
      <c r="D30" s="248">
        <v>584</v>
      </c>
      <c r="E30" s="249">
        <f t="shared" si="2"/>
        <v>100</v>
      </c>
      <c r="F30" s="249">
        <f t="shared" si="0"/>
        <v>51.408450704225352</v>
      </c>
      <c r="G30" s="193">
        <v>432</v>
      </c>
      <c r="H30" s="249">
        <f t="shared" si="1"/>
        <v>73.972602739726028</v>
      </c>
      <c r="I30" s="263">
        <v>1136</v>
      </c>
    </row>
    <row r="31" spans="1:9" s="117" customFormat="1" ht="26.1" customHeight="1">
      <c r="A31" s="250" t="s">
        <v>14</v>
      </c>
      <c r="B31" s="251">
        <f>B7+B21</f>
        <v>345049.93</v>
      </c>
      <c r="C31" s="251">
        <f>C7+C21</f>
        <v>325999.50608699996</v>
      </c>
      <c r="D31" s="251">
        <f>D7+D21</f>
        <v>325999.50608699996</v>
      </c>
      <c r="E31" s="252">
        <f t="shared" si="2"/>
        <v>100</v>
      </c>
      <c r="F31" s="252">
        <f t="shared" si="0"/>
        <v>96.131300837464124</v>
      </c>
      <c r="G31" s="251">
        <f>G7+G21</f>
        <v>343000</v>
      </c>
      <c r="H31" s="252">
        <f t="shared" si="1"/>
        <v>105.21488333435175</v>
      </c>
      <c r="I31" s="264">
        <f>I7+I21</f>
        <v>339119</v>
      </c>
    </row>
    <row r="32" spans="1:9" ht="26.1" customHeight="1">
      <c r="A32" s="253" t="s">
        <v>38</v>
      </c>
      <c r="B32" s="254">
        <v>45790</v>
      </c>
      <c r="C32" s="254">
        <v>45790</v>
      </c>
      <c r="D32" s="254">
        <v>45790</v>
      </c>
      <c r="E32" s="255"/>
      <c r="F32" s="255"/>
      <c r="G32" s="254">
        <v>45790</v>
      </c>
      <c r="H32" s="256"/>
      <c r="I32" s="265">
        <v>45790</v>
      </c>
    </row>
    <row r="33" spans="1:9" ht="26.1" customHeight="1">
      <c r="A33" s="253" t="s">
        <v>39</v>
      </c>
      <c r="B33" s="254">
        <v>258918</v>
      </c>
      <c r="C33" s="254">
        <v>263155</v>
      </c>
      <c r="D33" s="254">
        <v>263155</v>
      </c>
      <c r="E33" s="255"/>
      <c r="F33" s="255"/>
      <c r="G33" s="254">
        <f>263155</f>
        <v>263155</v>
      </c>
      <c r="H33" s="256"/>
      <c r="I33" s="265">
        <f>308945-45790</f>
        <v>263155</v>
      </c>
    </row>
    <row r="34" spans="1:9" ht="26.1" customHeight="1">
      <c r="A34" s="253" t="s">
        <v>40</v>
      </c>
      <c r="B34" s="254"/>
      <c r="C34" s="254">
        <v>8200</v>
      </c>
      <c r="D34" s="254">
        <v>8200</v>
      </c>
      <c r="E34" s="255"/>
      <c r="F34" s="255"/>
      <c r="G34" s="254"/>
      <c r="H34" s="256"/>
      <c r="I34" s="265">
        <v>12000</v>
      </c>
    </row>
    <row r="35" spans="1:9" ht="26.1" customHeight="1">
      <c r="A35" s="253" t="s">
        <v>41</v>
      </c>
      <c r="B35" s="254"/>
      <c r="C35" s="257">
        <v>19945</v>
      </c>
      <c r="D35" s="257">
        <v>19945</v>
      </c>
      <c r="E35" s="255"/>
      <c r="F35" s="255"/>
      <c r="G35" s="254">
        <v>1500</v>
      </c>
      <c r="H35" s="256"/>
      <c r="I35" s="265">
        <v>1507</v>
      </c>
    </row>
    <row r="36" spans="1:9" ht="26.1" customHeight="1">
      <c r="A36" s="253" t="s">
        <v>42</v>
      </c>
      <c r="B36" s="254">
        <v>175900</v>
      </c>
      <c r="C36" s="257"/>
      <c r="D36" s="257"/>
      <c r="E36" s="255"/>
      <c r="F36" s="255"/>
      <c r="G36" s="254">
        <f>141000+1500+4030-1800</f>
        <v>144730</v>
      </c>
      <c r="H36" s="256"/>
      <c r="I36" s="265">
        <v>21118</v>
      </c>
    </row>
    <row r="37" spans="1:9" ht="26.1" customHeight="1">
      <c r="A37" s="253" t="s">
        <v>43</v>
      </c>
      <c r="B37" s="254">
        <v>59932</v>
      </c>
      <c r="C37" s="254">
        <v>58477</v>
      </c>
      <c r="D37" s="254">
        <v>58477</v>
      </c>
      <c r="E37" s="255"/>
      <c r="F37" s="255"/>
      <c r="G37" s="254">
        <f>58477+68+30</f>
        <v>58575</v>
      </c>
      <c r="H37" s="256"/>
      <c r="I37" s="265">
        <v>58477</v>
      </c>
    </row>
    <row r="38" spans="1:9" ht="26.1" customHeight="1">
      <c r="A38" s="231" t="s">
        <v>44</v>
      </c>
      <c r="B38" s="251">
        <f>B31+B32+B33+B35+B36-B37</f>
        <v>765725.92999999993</v>
      </c>
      <c r="C38" s="251">
        <f>C31+C32+C33+C35+C34+C36-C37</f>
        <v>604612.50608700002</v>
      </c>
      <c r="D38" s="251">
        <f>D31+D32+D33+D35+D36-D37+D34</f>
        <v>604612.50608700002</v>
      </c>
      <c r="E38" s="258"/>
      <c r="F38" s="258"/>
      <c r="G38" s="251">
        <f>G31+G32+G33+G35+G34+G36-G37</f>
        <v>739600</v>
      </c>
      <c r="H38" s="259"/>
      <c r="I38" s="266">
        <f>I31+I32+I33+I35+I36-I37+I34</f>
        <v>624212</v>
      </c>
    </row>
    <row r="39" spans="1:9">
      <c r="I39" s="267"/>
    </row>
  </sheetData>
  <mergeCells count="4">
    <mergeCell ref="A1:H1"/>
    <mergeCell ref="B4:F4"/>
    <mergeCell ref="G4:H4"/>
    <mergeCell ref="A4:A5"/>
  </mergeCells>
  <phoneticPr fontId="40" type="noConversion"/>
  <printOptions horizontalCentered="1"/>
  <pageMargins left="0.39" right="0.39" top="0.68" bottom="0.57999999999999996" header="0.59" footer="0.59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Z33"/>
  <sheetViews>
    <sheetView showGridLines="0" showZeros="0" view="pageBreakPreview" zoomScale="90" zoomScaleNormal="90" workbookViewId="0">
      <pane xSplit="1" ySplit="5" topLeftCell="B6" activePane="bottomRight" state="frozen"/>
      <selection pane="topRight"/>
      <selection pane="bottomLeft"/>
      <selection pane="bottomRight" activeCell="A3" sqref="A3"/>
    </sheetView>
  </sheetViews>
  <sheetFormatPr defaultColWidth="9" defaultRowHeight="15"/>
  <cols>
    <col min="1" max="1" width="31.375" style="94" customWidth="1"/>
    <col min="2" max="6" width="14.625" style="94" customWidth="1"/>
    <col min="7" max="7" width="18.875" style="94" hidden="1" customWidth="1"/>
    <col min="8" max="8" width="9" style="94" hidden="1" customWidth="1"/>
    <col min="9" max="9" width="12.75" style="94" hidden="1" customWidth="1"/>
    <col min="10" max="10" width="14.75" style="94" hidden="1" customWidth="1"/>
    <col min="11" max="22" width="9" style="94" hidden="1" customWidth="1"/>
    <col min="23" max="23" width="32.75" style="94" customWidth="1"/>
    <col min="24" max="24" width="14.625" style="180" customWidth="1"/>
    <col min="25" max="25" width="14.625" style="181" customWidth="1"/>
    <col min="26" max="26" width="14" style="94" hidden="1" customWidth="1"/>
    <col min="27" max="27" width="9" style="94" customWidth="1"/>
    <col min="28" max="16384" width="9" style="94"/>
  </cols>
  <sheetData>
    <row r="1" spans="1:26" s="90" customFormat="1" ht="36.950000000000003" customHeight="1">
      <c r="A1" s="453" t="s">
        <v>537</v>
      </c>
      <c r="B1" s="453"/>
      <c r="C1" s="454"/>
      <c r="D1" s="454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</row>
    <row r="2" spans="1:26" s="89" customFormat="1" ht="14.25" hidden="1">
      <c r="A2" s="182" t="s">
        <v>45</v>
      </c>
      <c r="B2" s="182"/>
      <c r="C2" s="182"/>
      <c r="D2" s="182"/>
      <c r="E2" s="182"/>
      <c r="F2" s="183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211"/>
      <c r="Y2" s="220"/>
    </row>
    <row r="3" spans="1:26" s="89" customFormat="1" ht="14.25">
      <c r="A3" s="275" t="s">
        <v>544</v>
      </c>
      <c r="B3" s="182"/>
      <c r="C3" s="182"/>
      <c r="D3" s="182"/>
      <c r="E3" s="182"/>
      <c r="F3" s="183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211"/>
      <c r="Y3" s="220" t="s">
        <v>3</v>
      </c>
    </row>
    <row r="4" spans="1:26" s="89" customFormat="1" ht="34.5" customHeight="1">
      <c r="A4" s="452" t="s">
        <v>4</v>
      </c>
      <c r="B4" s="449" t="s">
        <v>5</v>
      </c>
      <c r="C4" s="455"/>
      <c r="D4" s="455"/>
      <c r="E4" s="449"/>
      <c r="F4" s="449"/>
      <c r="G4" s="451" t="s">
        <v>46</v>
      </c>
      <c r="H4" s="451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451" t="s">
        <v>47</v>
      </c>
      <c r="X4" s="456" t="s">
        <v>6</v>
      </c>
      <c r="Y4" s="456"/>
    </row>
    <row r="5" spans="1:26" s="91" customFormat="1" ht="44.1" customHeight="1">
      <c r="A5" s="452"/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7</v>
      </c>
      <c r="H5" s="41" t="s">
        <v>48</v>
      </c>
      <c r="I5" s="207" t="s">
        <v>49</v>
      </c>
      <c r="J5" s="7" t="s">
        <v>50</v>
      </c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451"/>
      <c r="X5" s="212" t="s">
        <v>7</v>
      </c>
      <c r="Y5" s="221" t="s">
        <v>51</v>
      </c>
      <c r="Z5" s="91" t="s">
        <v>13</v>
      </c>
    </row>
    <row r="6" spans="1:26" ht="27.95" customHeight="1">
      <c r="A6" s="66" t="s">
        <v>52</v>
      </c>
      <c r="B6" s="184">
        <f>SUM(B7:B28)</f>
        <v>765726</v>
      </c>
      <c r="C6" s="184">
        <f>SUM(C7:C28)</f>
        <v>604613</v>
      </c>
      <c r="D6" s="184">
        <f>SUM(D7:D28)</f>
        <v>604613</v>
      </c>
      <c r="E6" s="185">
        <f>D6/C6*100</f>
        <v>100</v>
      </c>
      <c r="F6" s="185">
        <f>D6/Z6*100</f>
        <v>100.05725945649853</v>
      </c>
      <c r="G6" s="186"/>
      <c r="H6" s="186"/>
      <c r="I6" s="186"/>
      <c r="J6" s="208"/>
      <c r="K6" s="186"/>
      <c r="L6" s="186"/>
      <c r="M6" s="208"/>
      <c r="N6" s="186"/>
      <c r="O6" s="186"/>
      <c r="P6" s="186"/>
      <c r="Q6" s="186"/>
      <c r="R6" s="186"/>
      <c r="S6" s="186"/>
      <c r="T6" s="186"/>
      <c r="U6" s="186"/>
      <c r="V6" s="186"/>
      <c r="W6" s="66" t="s">
        <v>52</v>
      </c>
      <c r="X6" s="213">
        <f>SUM(X7:X26)</f>
        <v>739600</v>
      </c>
      <c r="Y6" s="185">
        <f>X6/D6*100</f>
        <v>122.32618220249978</v>
      </c>
      <c r="Z6" s="222">
        <f>SUM(Z7:Z28)</f>
        <v>604267</v>
      </c>
    </row>
    <row r="7" spans="1:26" ht="27.95" customHeight="1">
      <c r="A7" s="187" t="s">
        <v>53</v>
      </c>
      <c r="B7" s="188">
        <v>51870</v>
      </c>
      <c r="C7" s="188">
        <v>56061</v>
      </c>
      <c r="D7" s="188">
        <v>56061</v>
      </c>
      <c r="E7" s="189">
        <f t="shared" ref="E7:E29" si="0">D7/C7*100</f>
        <v>100</v>
      </c>
      <c r="F7" s="189">
        <f>D7/Z7*100</f>
        <v>96.58196227065207</v>
      </c>
      <c r="G7" s="190"/>
      <c r="H7" s="190"/>
      <c r="I7" s="190"/>
      <c r="J7" s="190"/>
      <c r="K7" s="190"/>
      <c r="L7" s="190"/>
      <c r="M7" s="209"/>
      <c r="N7" s="190"/>
      <c r="O7" s="190"/>
      <c r="P7" s="190"/>
      <c r="Q7" s="190"/>
      <c r="R7" s="190"/>
      <c r="S7" s="190"/>
      <c r="T7" s="190"/>
      <c r="U7" s="190"/>
      <c r="V7" s="190"/>
      <c r="W7" s="187" t="s">
        <v>53</v>
      </c>
      <c r="X7" s="214">
        <f>62990-423</f>
        <v>62567</v>
      </c>
      <c r="Y7" s="189">
        <f>X7/D7*100</f>
        <v>111.60521574713258</v>
      </c>
      <c r="Z7" s="78">
        <v>58045</v>
      </c>
    </row>
    <row r="8" spans="1:26" ht="27.95" customHeight="1">
      <c r="A8" s="191" t="s">
        <v>54</v>
      </c>
      <c r="B8" s="188"/>
      <c r="C8" s="188">
        <v>298</v>
      </c>
      <c r="D8" s="188">
        <v>298</v>
      </c>
      <c r="E8" s="189">
        <f t="shared" si="0"/>
        <v>100</v>
      </c>
      <c r="F8" s="189">
        <f t="shared" ref="F8:F29" si="1">D8/Z8*100</f>
        <v>39.056356487549152</v>
      </c>
      <c r="G8" s="190"/>
      <c r="H8" s="190"/>
      <c r="I8" s="190"/>
      <c r="J8" s="190"/>
      <c r="K8" s="190"/>
      <c r="L8" s="190"/>
      <c r="M8" s="209"/>
      <c r="N8" s="190"/>
      <c r="O8" s="190"/>
      <c r="P8" s="190"/>
      <c r="Q8" s="190"/>
      <c r="R8" s="190"/>
      <c r="S8" s="190"/>
      <c r="T8" s="190"/>
      <c r="U8" s="190"/>
      <c r="V8" s="190"/>
      <c r="W8" s="191" t="s">
        <v>54</v>
      </c>
      <c r="X8" s="214">
        <v>342</v>
      </c>
      <c r="Y8" s="189">
        <f>X8/D8*100</f>
        <v>114.76510067114094</v>
      </c>
      <c r="Z8" s="78">
        <v>763</v>
      </c>
    </row>
    <row r="9" spans="1:26" ht="27.95" customHeight="1">
      <c r="A9" s="187" t="s">
        <v>55</v>
      </c>
      <c r="B9" s="188">
        <v>49829</v>
      </c>
      <c r="C9" s="188">
        <v>53534</v>
      </c>
      <c r="D9" s="188">
        <v>53534</v>
      </c>
      <c r="E9" s="189">
        <f t="shared" si="0"/>
        <v>100</v>
      </c>
      <c r="F9" s="189">
        <f t="shared" si="1"/>
        <v>87.40958445587394</v>
      </c>
      <c r="G9" s="190"/>
      <c r="H9" s="190"/>
      <c r="I9" s="190"/>
      <c r="J9" s="190"/>
      <c r="K9" s="190"/>
      <c r="L9" s="190"/>
      <c r="M9" s="209"/>
      <c r="N9" s="190"/>
      <c r="O9" s="190"/>
      <c r="P9" s="190"/>
      <c r="Q9" s="190"/>
      <c r="R9" s="190"/>
      <c r="S9" s="190"/>
      <c r="T9" s="190"/>
      <c r="U9" s="190"/>
      <c r="V9" s="190"/>
      <c r="W9" s="187" t="s">
        <v>55</v>
      </c>
      <c r="X9" s="214">
        <v>53287</v>
      </c>
      <c r="Y9" s="189">
        <f t="shared" ref="Y9:Y29" si="2">X9/D9*100</f>
        <v>99.538610976202037</v>
      </c>
      <c r="Z9" s="223">
        <v>61245</v>
      </c>
    </row>
    <row r="10" spans="1:26" ht="27.95" customHeight="1">
      <c r="A10" s="187" t="s">
        <v>56</v>
      </c>
      <c r="B10" s="188">
        <v>157853</v>
      </c>
      <c r="C10" s="188">
        <v>172530</v>
      </c>
      <c r="D10" s="188">
        <v>172530</v>
      </c>
      <c r="E10" s="189">
        <f t="shared" si="0"/>
        <v>100</v>
      </c>
      <c r="F10" s="189">
        <f t="shared" si="1"/>
        <v>104.80245893672856</v>
      </c>
      <c r="G10" s="190"/>
      <c r="H10" s="190"/>
      <c r="I10" s="190"/>
      <c r="J10" s="190"/>
      <c r="K10" s="190"/>
      <c r="L10" s="190"/>
      <c r="M10" s="209"/>
      <c r="N10" s="190"/>
      <c r="O10" s="190"/>
      <c r="P10" s="190"/>
      <c r="Q10" s="190"/>
      <c r="R10" s="190"/>
      <c r="S10" s="190"/>
      <c r="T10" s="190"/>
      <c r="U10" s="190"/>
      <c r="V10" s="190"/>
      <c r="W10" s="187" t="s">
        <v>56</v>
      </c>
      <c r="X10" s="214">
        <v>153992</v>
      </c>
      <c r="Y10" s="189">
        <f t="shared" si="2"/>
        <v>89.255201993856133</v>
      </c>
      <c r="Z10" s="223">
        <v>164624</v>
      </c>
    </row>
    <row r="11" spans="1:26" ht="27.95" customHeight="1">
      <c r="A11" s="187" t="s">
        <v>57</v>
      </c>
      <c r="B11" s="188">
        <v>629</v>
      </c>
      <c r="C11" s="188">
        <v>2441</v>
      </c>
      <c r="D11" s="188">
        <v>2441</v>
      </c>
      <c r="E11" s="189">
        <f t="shared" si="0"/>
        <v>100</v>
      </c>
      <c r="F11" s="189">
        <f t="shared" si="1"/>
        <v>85.081910073196227</v>
      </c>
      <c r="G11" s="190"/>
      <c r="H11" s="190"/>
      <c r="I11" s="190"/>
      <c r="J11" s="190"/>
      <c r="K11" s="190"/>
      <c r="L11" s="190"/>
      <c r="M11" s="209"/>
      <c r="N11" s="190"/>
      <c r="O11" s="190"/>
      <c r="P11" s="190"/>
      <c r="Q11" s="190"/>
      <c r="R11" s="190"/>
      <c r="S11" s="190"/>
      <c r="T11" s="190"/>
      <c r="U11" s="190"/>
      <c r="V11" s="190"/>
      <c r="W11" s="187" t="s">
        <v>57</v>
      </c>
      <c r="X11" s="214">
        <v>1835</v>
      </c>
      <c r="Y11" s="189">
        <f t="shared" si="2"/>
        <v>75.174108971732906</v>
      </c>
      <c r="Z11" s="223">
        <v>2869</v>
      </c>
    </row>
    <row r="12" spans="1:26" ht="27.95" customHeight="1">
      <c r="A12" s="187" t="s">
        <v>58</v>
      </c>
      <c r="B12" s="188">
        <v>3010</v>
      </c>
      <c r="C12" s="188">
        <v>3884</v>
      </c>
      <c r="D12" s="188">
        <v>3884</v>
      </c>
      <c r="E12" s="189">
        <f t="shared" si="0"/>
        <v>100</v>
      </c>
      <c r="F12" s="189">
        <f t="shared" si="1"/>
        <v>81.187290969899664</v>
      </c>
      <c r="G12" s="190"/>
      <c r="H12" s="190"/>
      <c r="I12" s="190"/>
      <c r="J12" s="190"/>
      <c r="K12" s="190"/>
      <c r="L12" s="190"/>
      <c r="M12" s="209"/>
      <c r="N12" s="190"/>
      <c r="O12" s="190"/>
      <c r="P12" s="190"/>
      <c r="Q12" s="190"/>
      <c r="R12" s="190"/>
      <c r="S12" s="190"/>
      <c r="T12" s="190"/>
      <c r="U12" s="190"/>
      <c r="V12" s="190"/>
      <c r="W12" s="187" t="s">
        <v>58</v>
      </c>
      <c r="X12" s="214">
        <v>3845</v>
      </c>
      <c r="Y12" s="189">
        <f t="shared" si="2"/>
        <v>98.995880535530375</v>
      </c>
      <c r="Z12" s="223">
        <v>4784</v>
      </c>
    </row>
    <row r="13" spans="1:26" ht="27.95" customHeight="1">
      <c r="A13" s="187" t="s">
        <v>59</v>
      </c>
      <c r="B13" s="188">
        <v>192374</v>
      </c>
      <c r="C13" s="188">
        <v>159392</v>
      </c>
      <c r="D13" s="188">
        <v>159392</v>
      </c>
      <c r="E13" s="189">
        <f t="shared" si="0"/>
        <v>100</v>
      </c>
      <c r="F13" s="189">
        <f t="shared" si="1"/>
        <v>92.716664824649669</v>
      </c>
      <c r="G13" s="190"/>
      <c r="H13" s="190"/>
      <c r="I13" s="190"/>
      <c r="J13" s="190"/>
      <c r="K13" s="190"/>
      <c r="L13" s="190"/>
      <c r="M13" s="209"/>
      <c r="N13" s="190"/>
      <c r="O13" s="190"/>
      <c r="P13" s="190"/>
      <c r="Q13" s="190"/>
      <c r="R13" s="190"/>
      <c r="S13" s="190"/>
      <c r="T13" s="190"/>
      <c r="U13" s="190"/>
      <c r="V13" s="190"/>
      <c r="W13" s="187" t="s">
        <v>59</v>
      </c>
      <c r="X13" s="215">
        <f>223793+96</f>
        <v>223889</v>
      </c>
      <c r="Y13" s="189">
        <f t="shared" si="2"/>
        <v>140.46438968078698</v>
      </c>
      <c r="Z13" s="223">
        <v>171913</v>
      </c>
    </row>
    <row r="14" spans="1:26" ht="27.95" customHeight="1">
      <c r="A14" s="187" t="s">
        <v>60</v>
      </c>
      <c r="B14" s="188">
        <v>50713</v>
      </c>
      <c r="C14" s="188">
        <v>64108</v>
      </c>
      <c r="D14" s="188">
        <v>64108</v>
      </c>
      <c r="E14" s="189">
        <f t="shared" si="0"/>
        <v>100</v>
      </c>
      <c r="F14" s="189">
        <f t="shared" si="1"/>
        <v>109.80405590572759</v>
      </c>
      <c r="G14" s="190"/>
      <c r="H14" s="190"/>
      <c r="I14" s="190"/>
      <c r="J14" s="190"/>
      <c r="K14" s="190"/>
      <c r="L14" s="190"/>
      <c r="M14" s="209"/>
      <c r="N14" s="190"/>
      <c r="O14" s="190"/>
      <c r="P14" s="190"/>
      <c r="Q14" s="190"/>
      <c r="R14" s="190"/>
      <c r="S14" s="190"/>
      <c r="T14" s="190"/>
      <c r="U14" s="190"/>
      <c r="V14" s="190"/>
      <c r="W14" s="187" t="s">
        <v>60</v>
      </c>
      <c r="X14" s="214">
        <v>65917</v>
      </c>
      <c r="Y14" s="189">
        <f t="shared" si="2"/>
        <v>102.82180071129967</v>
      </c>
      <c r="Z14" s="223">
        <v>58384</v>
      </c>
    </row>
    <row r="15" spans="1:26" ht="27.95" customHeight="1">
      <c r="A15" s="187" t="s">
        <v>61</v>
      </c>
      <c r="B15" s="188">
        <v>1302</v>
      </c>
      <c r="C15" s="188">
        <v>4497</v>
      </c>
      <c r="D15" s="188">
        <v>4497</v>
      </c>
      <c r="E15" s="189">
        <f t="shared" si="0"/>
        <v>100</v>
      </c>
      <c r="F15" s="189">
        <f t="shared" si="1"/>
        <v>252.49859629421672</v>
      </c>
      <c r="G15" s="190"/>
      <c r="H15" s="190"/>
      <c r="I15" s="190"/>
      <c r="J15" s="190"/>
      <c r="K15" s="190"/>
      <c r="L15" s="190"/>
      <c r="M15" s="209"/>
      <c r="N15" s="190"/>
      <c r="O15" s="190"/>
      <c r="P15" s="190"/>
      <c r="Q15" s="190"/>
      <c r="R15" s="190"/>
      <c r="S15" s="190"/>
      <c r="T15" s="190"/>
      <c r="U15" s="190"/>
      <c r="V15" s="190"/>
      <c r="W15" s="187" t="s">
        <v>61</v>
      </c>
      <c r="X15" s="214">
        <v>1527</v>
      </c>
      <c r="Y15" s="189">
        <f t="shared" si="2"/>
        <v>33.955970647098063</v>
      </c>
      <c r="Z15" s="223">
        <v>1781</v>
      </c>
    </row>
    <row r="16" spans="1:26" ht="27.95" customHeight="1">
      <c r="A16" s="187" t="s">
        <v>62</v>
      </c>
      <c r="B16" s="188">
        <v>54076</v>
      </c>
      <c r="C16" s="188">
        <v>51411</v>
      </c>
      <c r="D16" s="188">
        <v>51411</v>
      </c>
      <c r="E16" s="189">
        <f t="shared" si="0"/>
        <v>100</v>
      </c>
      <c r="F16" s="189">
        <f t="shared" si="1"/>
        <v>105.76436462383509</v>
      </c>
      <c r="G16" s="190"/>
      <c r="H16" s="190"/>
      <c r="I16" s="190"/>
      <c r="J16" s="190"/>
      <c r="K16" s="190"/>
      <c r="L16" s="190"/>
      <c r="M16" s="209"/>
      <c r="N16" s="190"/>
      <c r="O16" s="190"/>
      <c r="P16" s="190"/>
      <c r="Q16" s="190"/>
      <c r="R16" s="190"/>
      <c r="S16" s="190"/>
      <c r="T16" s="190"/>
      <c r="U16" s="190"/>
      <c r="V16" s="190"/>
      <c r="W16" s="187" t="s">
        <v>62</v>
      </c>
      <c r="X16" s="214">
        <v>39432</v>
      </c>
      <c r="Y16" s="189">
        <f t="shared" si="2"/>
        <v>76.699539009161469</v>
      </c>
      <c r="Z16" s="223">
        <v>48609</v>
      </c>
    </row>
    <row r="17" spans="1:26" ht="27.95" customHeight="1">
      <c r="A17" s="191" t="s">
        <v>63</v>
      </c>
      <c r="B17" s="188">
        <v>548</v>
      </c>
      <c r="C17" s="188">
        <v>5040</v>
      </c>
      <c r="D17" s="188">
        <v>5040</v>
      </c>
      <c r="E17" s="189">
        <f t="shared" si="0"/>
        <v>100</v>
      </c>
      <c r="F17" s="189">
        <f t="shared" si="1"/>
        <v>93.942218080149104</v>
      </c>
      <c r="G17" s="190"/>
      <c r="H17" s="190"/>
      <c r="I17" s="190"/>
      <c r="J17" s="190"/>
      <c r="K17" s="190"/>
      <c r="L17" s="190"/>
      <c r="M17" s="209"/>
      <c r="N17" s="190"/>
      <c r="O17" s="190"/>
      <c r="P17" s="190"/>
      <c r="Q17" s="190"/>
      <c r="R17" s="190"/>
      <c r="S17" s="190"/>
      <c r="T17" s="190"/>
      <c r="U17" s="190"/>
      <c r="V17" s="190"/>
      <c r="W17" s="191" t="s">
        <v>63</v>
      </c>
      <c r="X17" s="214">
        <f>735+6313</f>
        <v>7048</v>
      </c>
      <c r="Y17" s="189">
        <f t="shared" si="2"/>
        <v>139.84126984126982</v>
      </c>
      <c r="Z17" s="223">
        <v>5365</v>
      </c>
    </row>
    <row r="18" spans="1:26" ht="27.95" customHeight="1">
      <c r="A18" s="187" t="s">
        <v>64</v>
      </c>
      <c r="B18" s="188">
        <v>40</v>
      </c>
      <c r="C18" s="188">
        <v>440</v>
      </c>
      <c r="D18" s="188">
        <v>440</v>
      </c>
      <c r="E18" s="189">
        <f t="shared" si="0"/>
        <v>100</v>
      </c>
      <c r="F18" s="189">
        <f t="shared" si="1"/>
        <v>758.62068965517244</v>
      </c>
      <c r="G18" s="190"/>
      <c r="H18" s="190"/>
      <c r="I18" s="190"/>
      <c r="J18" s="190"/>
      <c r="K18" s="190"/>
      <c r="L18" s="190"/>
      <c r="M18" s="209"/>
      <c r="N18" s="190"/>
      <c r="O18" s="190"/>
      <c r="P18" s="190"/>
      <c r="Q18" s="190"/>
      <c r="R18" s="190"/>
      <c r="S18" s="190"/>
      <c r="T18" s="190"/>
      <c r="U18" s="190"/>
      <c r="V18" s="190"/>
      <c r="W18" s="187" t="s">
        <v>64</v>
      </c>
      <c r="X18" s="214">
        <v>40</v>
      </c>
      <c r="Y18" s="189">
        <f t="shared" si="2"/>
        <v>9.0909090909090917</v>
      </c>
      <c r="Z18" s="223">
        <v>58</v>
      </c>
    </row>
    <row r="19" spans="1:26" ht="27.95" customHeight="1">
      <c r="A19" s="187" t="s">
        <v>65</v>
      </c>
      <c r="B19" s="188">
        <v>174</v>
      </c>
      <c r="C19" s="188">
        <v>218</v>
      </c>
      <c r="D19" s="188">
        <v>218</v>
      </c>
      <c r="E19" s="189">
        <f t="shared" si="0"/>
        <v>100</v>
      </c>
      <c r="F19" s="189">
        <f t="shared" si="1"/>
        <v>61.756373937677054</v>
      </c>
      <c r="G19" s="190"/>
      <c r="H19" s="190"/>
      <c r="I19" s="190"/>
      <c r="J19" s="190"/>
      <c r="K19" s="190"/>
      <c r="L19" s="190"/>
      <c r="M19" s="209"/>
      <c r="N19" s="190"/>
      <c r="O19" s="190"/>
      <c r="P19" s="190"/>
      <c r="Q19" s="190"/>
      <c r="R19" s="190"/>
      <c r="S19" s="190"/>
      <c r="T19" s="190"/>
      <c r="U19" s="190"/>
      <c r="V19" s="190"/>
      <c r="W19" s="187" t="s">
        <v>65</v>
      </c>
      <c r="X19" s="214">
        <v>201</v>
      </c>
      <c r="Y19" s="189">
        <f t="shared" si="2"/>
        <v>92.201834862385326</v>
      </c>
      <c r="Z19" s="223">
        <v>353</v>
      </c>
    </row>
    <row r="20" spans="1:26" ht="27.95" customHeight="1">
      <c r="A20" s="191" t="s">
        <v>66</v>
      </c>
      <c r="B20" s="94">
        <v>1080</v>
      </c>
      <c r="C20" s="188">
        <v>1080</v>
      </c>
      <c r="D20" s="188">
        <v>1080</v>
      </c>
      <c r="E20" s="189">
        <f t="shared" si="0"/>
        <v>100</v>
      </c>
      <c r="F20" s="189">
        <f t="shared" si="1"/>
        <v>98.81061299176578</v>
      </c>
      <c r="G20" s="190"/>
      <c r="H20" s="190"/>
      <c r="I20" s="190"/>
      <c r="J20" s="190"/>
      <c r="K20" s="190"/>
      <c r="L20" s="190"/>
      <c r="M20" s="209"/>
      <c r="N20" s="190"/>
      <c r="O20" s="190"/>
      <c r="P20" s="190"/>
      <c r="Q20" s="190"/>
      <c r="R20" s="190"/>
      <c r="S20" s="190"/>
      <c r="T20" s="190"/>
      <c r="U20" s="190"/>
      <c r="V20" s="190"/>
      <c r="W20" s="191" t="s">
        <v>66</v>
      </c>
      <c r="X20" s="214">
        <v>1080</v>
      </c>
      <c r="Y20" s="189">
        <f t="shared" si="2"/>
        <v>100</v>
      </c>
      <c r="Z20" s="223">
        <v>1093</v>
      </c>
    </row>
    <row r="21" spans="1:26" ht="27.95" customHeight="1">
      <c r="A21" s="191" t="s">
        <v>67</v>
      </c>
      <c r="B21" s="188">
        <v>2701</v>
      </c>
      <c r="C21" s="188"/>
      <c r="D21" s="188"/>
      <c r="E21" s="189"/>
      <c r="F21" s="189">
        <f t="shared" si="1"/>
        <v>0</v>
      </c>
      <c r="G21" s="190"/>
      <c r="H21" s="190"/>
      <c r="I21" s="190"/>
      <c r="J21" s="190"/>
      <c r="K21" s="190"/>
      <c r="L21" s="190"/>
      <c r="M21" s="209"/>
      <c r="N21" s="190"/>
      <c r="O21" s="190"/>
      <c r="P21" s="190"/>
      <c r="Q21" s="190"/>
      <c r="R21" s="190"/>
      <c r="S21" s="190"/>
      <c r="T21" s="190"/>
      <c r="U21" s="190"/>
      <c r="V21" s="190"/>
      <c r="W21" s="191" t="s">
        <v>68</v>
      </c>
      <c r="X21" s="214">
        <v>509</v>
      </c>
      <c r="Y21" s="189"/>
      <c r="Z21" s="223">
        <v>107</v>
      </c>
    </row>
    <row r="22" spans="1:26" ht="26.45" customHeight="1">
      <c r="A22" s="191" t="s">
        <v>68</v>
      </c>
      <c r="B22" s="188"/>
      <c r="C22" s="188">
        <v>7559</v>
      </c>
      <c r="D22" s="188">
        <v>7559</v>
      </c>
      <c r="E22" s="189">
        <f t="shared" si="0"/>
        <v>100</v>
      </c>
      <c r="F22" s="189">
        <f t="shared" si="1"/>
        <v>123.41224489795918</v>
      </c>
      <c r="G22" s="190"/>
      <c r="H22" s="190"/>
      <c r="I22" s="190"/>
      <c r="J22" s="190"/>
      <c r="K22" s="190"/>
      <c r="L22" s="190"/>
      <c r="M22" s="209"/>
      <c r="N22" s="190"/>
      <c r="O22" s="190"/>
      <c r="P22" s="190"/>
      <c r="Q22" s="190"/>
      <c r="R22" s="190"/>
      <c r="S22" s="190"/>
      <c r="T22" s="190"/>
      <c r="U22" s="190"/>
      <c r="V22" s="190"/>
      <c r="W22" s="187" t="s">
        <v>69</v>
      </c>
      <c r="X22" s="214">
        <v>423</v>
      </c>
      <c r="Y22" s="189">
        <f t="shared" si="2"/>
        <v>5.595978304008467</v>
      </c>
      <c r="Z22" s="223">
        <v>6125</v>
      </c>
    </row>
    <row r="23" spans="1:26" ht="27.95" customHeight="1">
      <c r="A23" s="187" t="s">
        <v>69</v>
      </c>
      <c r="B23" s="188">
        <v>423</v>
      </c>
      <c r="C23" s="188">
        <v>716</v>
      </c>
      <c r="D23" s="188">
        <v>716</v>
      </c>
      <c r="E23" s="189">
        <f t="shared" si="0"/>
        <v>100</v>
      </c>
      <c r="F23" s="189">
        <f t="shared" si="1"/>
        <v>169.26713947990544</v>
      </c>
      <c r="G23" s="190"/>
      <c r="H23" s="190"/>
      <c r="I23" s="190"/>
      <c r="J23" s="190"/>
      <c r="K23" s="190"/>
      <c r="L23" s="190"/>
      <c r="M23" s="209"/>
      <c r="N23" s="190"/>
      <c r="O23" s="190"/>
      <c r="P23" s="190"/>
      <c r="Q23" s="190"/>
      <c r="R23" s="190"/>
      <c r="S23" s="190"/>
      <c r="T23" s="190"/>
      <c r="U23" s="190"/>
      <c r="V23" s="190"/>
      <c r="W23" s="187" t="s">
        <v>70</v>
      </c>
      <c r="X23" s="214">
        <v>4526</v>
      </c>
      <c r="Y23" s="189">
        <f t="shared" si="2"/>
        <v>632.12290502793303</v>
      </c>
      <c r="Z23" s="223">
        <v>423</v>
      </c>
    </row>
    <row r="24" spans="1:26" ht="27.95" customHeight="1">
      <c r="A24" s="187" t="s">
        <v>70</v>
      </c>
      <c r="B24" s="188">
        <v>4827</v>
      </c>
      <c r="C24" s="188">
        <v>5579</v>
      </c>
      <c r="D24" s="188">
        <v>5579</v>
      </c>
      <c r="E24" s="189">
        <f t="shared" si="0"/>
        <v>100</v>
      </c>
      <c r="F24" s="189">
        <f t="shared" si="1"/>
        <v>73.96261434442529</v>
      </c>
      <c r="G24" s="192">
        <v>924803</v>
      </c>
      <c r="H24" s="192">
        <v>924804</v>
      </c>
      <c r="I24" s="192">
        <v>924805</v>
      </c>
      <c r="J24" s="192">
        <v>924806</v>
      </c>
      <c r="K24" s="192">
        <v>924807</v>
      </c>
      <c r="L24" s="192">
        <v>924808</v>
      </c>
      <c r="M24" s="192">
        <v>924809</v>
      </c>
      <c r="N24" s="192">
        <v>924810</v>
      </c>
      <c r="O24" s="192">
        <v>924811</v>
      </c>
      <c r="P24" s="192">
        <v>924812</v>
      </c>
      <c r="Q24" s="192">
        <v>924813</v>
      </c>
      <c r="R24" s="192">
        <v>924814</v>
      </c>
      <c r="S24" s="192">
        <v>924815</v>
      </c>
      <c r="T24" s="192">
        <v>924816</v>
      </c>
      <c r="U24" s="192">
        <v>924817</v>
      </c>
      <c r="V24" s="192">
        <v>924818</v>
      </c>
      <c r="W24" s="187" t="s">
        <v>71</v>
      </c>
      <c r="X24" s="214">
        <v>8000</v>
      </c>
      <c r="Y24" s="189">
        <f t="shared" si="2"/>
        <v>143.39487363326762</v>
      </c>
      <c r="Z24" s="223">
        <v>7543</v>
      </c>
    </row>
    <row r="25" spans="1:26" ht="27.95" customHeight="1">
      <c r="A25" s="187" t="s">
        <v>71</v>
      </c>
      <c r="B25" s="188">
        <v>8000</v>
      </c>
      <c r="C25" s="188">
        <v>8000</v>
      </c>
      <c r="D25" s="188">
        <v>8000</v>
      </c>
      <c r="E25" s="189">
        <f t="shared" si="0"/>
        <v>100</v>
      </c>
      <c r="F25" s="189"/>
      <c r="G25" s="190"/>
      <c r="H25" s="190"/>
      <c r="I25" s="190"/>
      <c r="J25" s="190"/>
      <c r="K25" s="190"/>
      <c r="L25" s="190"/>
      <c r="M25" s="209"/>
      <c r="N25" s="190"/>
      <c r="O25" s="190"/>
      <c r="P25" s="190"/>
      <c r="Q25" s="190"/>
      <c r="R25" s="190"/>
      <c r="S25" s="190"/>
      <c r="T25" s="190"/>
      <c r="U25" s="190"/>
      <c r="V25" s="190"/>
      <c r="W25" s="187" t="s">
        <v>72</v>
      </c>
      <c r="X25" s="215">
        <f>106537-96</f>
        <v>106441</v>
      </c>
      <c r="Y25" s="189">
        <f t="shared" si="2"/>
        <v>1330.5125</v>
      </c>
      <c r="Z25" s="223">
        <v>0</v>
      </c>
    </row>
    <row r="26" spans="1:26" ht="27.95" customHeight="1">
      <c r="A26" s="187" t="s">
        <v>72</v>
      </c>
      <c r="B26" s="188">
        <v>181799</v>
      </c>
      <c r="C26" s="188">
        <v>3340</v>
      </c>
      <c r="D26" s="188">
        <v>3340</v>
      </c>
      <c r="E26" s="189">
        <f t="shared" si="0"/>
        <v>100</v>
      </c>
      <c r="F26" s="189">
        <f t="shared" si="1"/>
        <v>166.08652411735454</v>
      </c>
      <c r="G26" s="190"/>
      <c r="H26" s="190"/>
      <c r="I26" s="190"/>
      <c r="J26" s="190"/>
      <c r="K26" s="190"/>
      <c r="L26" s="190"/>
      <c r="M26" s="209"/>
      <c r="N26" s="190"/>
      <c r="O26" s="190"/>
      <c r="P26" s="190"/>
      <c r="Q26" s="190"/>
      <c r="R26" s="190"/>
      <c r="S26" s="190"/>
      <c r="T26" s="190"/>
      <c r="U26" s="190"/>
      <c r="V26" s="190"/>
      <c r="W26" s="187" t="s">
        <v>73</v>
      </c>
      <c r="X26" s="214">
        <v>4699</v>
      </c>
      <c r="Y26" s="189">
        <f t="shared" si="2"/>
        <v>140.68862275449101</v>
      </c>
      <c r="Z26" s="223">
        <v>2011</v>
      </c>
    </row>
    <row r="27" spans="1:26" ht="27.95" customHeight="1">
      <c r="A27" s="187" t="s">
        <v>73</v>
      </c>
      <c r="B27" s="188">
        <v>4478</v>
      </c>
      <c r="C27" s="188">
        <v>4478</v>
      </c>
      <c r="D27" s="188">
        <v>4478</v>
      </c>
      <c r="E27" s="189">
        <f t="shared" si="0"/>
        <v>100</v>
      </c>
      <c r="F27" s="189">
        <f t="shared" si="1"/>
        <v>54.830415085098572</v>
      </c>
      <c r="G27" s="190"/>
      <c r="H27" s="190"/>
      <c r="I27" s="190"/>
      <c r="J27" s="190"/>
      <c r="K27" s="190"/>
      <c r="L27" s="190"/>
      <c r="M27" s="209"/>
      <c r="N27" s="190"/>
      <c r="O27" s="190"/>
      <c r="P27" s="190"/>
      <c r="Q27" s="190"/>
      <c r="R27" s="190"/>
      <c r="S27" s="190"/>
      <c r="T27" s="190"/>
      <c r="U27" s="190"/>
      <c r="V27" s="190"/>
      <c r="W27" s="187"/>
      <c r="X27" s="214"/>
      <c r="Y27" s="189">
        <f t="shared" si="2"/>
        <v>0</v>
      </c>
      <c r="Z27" s="223">
        <v>8167</v>
      </c>
    </row>
    <row r="28" spans="1:26" ht="27.95" customHeight="1">
      <c r="A28" s="107" t="s">
        <v>74</v>
      </c>
      <c r="B28" s="193"/>
      <c r="C28" s="193">
        <v>7</v>
      </c>
      <c r="D28" s="193">
        <v>7</v>
      </c>
      <c r="E28" s="194">
        <f t="shared" si="0"/>
        <v>100</v>
      </c>
      <c r="F28" s="194">
        <f t="shared" si="1"/>
        <v>140</v>
      </c>
      <c r="G28" s="195"/>
      <c r="H28" s="195"/>
      <c r="I28" s="195"/>
      <c r="J28" s="195"/>
      <c r="K28" s="195"/>
      <c r="L28" s="195"/>
      <c r="M28" s="210"/>
      <c r="N28" s="195"/>
      <c r="O28" s="195"/>
      <c r="P28" s="195"/>
      <c r="Q28" s="195"/>
      <c r="R28" s="195"/>
      <c r="S28" s="195"/>
      <c r="T28" s="195"/>
      <c r="U28" s="195"/>
      <c r="V28" s="195"/>
      <c r="W28" s="107"/>
      <c r="X28" s="216"/>
      <c r="Y28" s="194">
        <f t="shared" si="2"/>
        <v>0</v>
      </c>
      <c r="Z28" s="224">
        <v>5</v>
      </c>
    </row>
    <row r="29" spans="1:26" ht="27.95" customHeight="1">
      <c r="A29" s="196" t="s">
        <v>44</v>
      </c>
      <c r="B29" s="197">
        <v>765726</v>
      </c>
      <c r="C29" s="197">
        <v>604613</v>
      </c>
      <c r="D29" s="197">
        <v>604613</v>
      </c>
      <c r="E29" s="185">
        <f t="shared" si="0"/>
        <v>100</v>
      </c>
      <c r="F29" s="185">
        <f t="shared" si="1"/>
        <v>96.860201341851806</v>
      </c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6" t="s">
        <v>44</v>
      </c>
      <c r="X29" s="217">
        <f>X6</f>
        <v>739600</v>
      </c>
      <c r="Y29" s="185">
        <f t="shared" si="2"/>
        <v>122.32618220249978</v>
      </c>
      <c r="Z29" s="94">
        <v>624212</v>
      </c>
    </row>
    <row r="30" spans="1:26" ht="27.95" customHeight="1">
      <c r="A30" s="199" t="s">
        <v>75</v>
      </c>
      <c r="B30" s="188">
        <f>B6</f>
        <v>765726</v>
      </c>
      <c r="C30" s="188">
        <f>C6</f>
        <v>604613</v>
      </c>
      <c r="D30" s="188">
        <f>D6</f>
        <v>604613</v>
      </c>
      <c r="E30" s="189"/>
      <c r="F30" s="189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199" t="s">
        <v>75</v>
      </c>
      <c r="X30" s="214">
        <f>X6</f>
        <v>739600</v>
      </c>
      <c r="Y30" s="225"/>
    </row>
    <row r="31" spans="1:26" ht="27.95" customHeight="1">
      <c r="A31" s="201" t="s">
        <v>76</v>
      </c>
      <c r="B31" s="202">
        <f>B29-B30</f>
        <v>0</v>
      </c>
      <c r="C31" s="188"/>
      <c r="D31" s="188"/>
      <c r="E31" s="200"/>
      <c r="F31" s="203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1" t="s">
        <v>76</v>
      </c>
      <c r="X31" s="218"/>
      <c r="Y31" s="225"/>
    </row>
    <row r="32" spans="1:26" ht="27.95" customHeight="1">
      <c r="A32" s="205" t="s">
        <v>77</v>
      </c>
      <c r="B32" s="204"/>
      <c r="C32" s="188"/>
      <c r="D32" s="188"/>
      <c r="E32" s="204"/>
      <c r="F32" s="203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5" t="s">
        <v>77</v>
      </c>
      <c r="X32" s="219"/>
      <c r="Y32" s="225"/>
    </row>
    <row r="33" spans="23:23" ht="24.6" customHeight="1">
      <c r="W33" s="93"/>
    </row>
  </sheetData>
  <mergeCells count="6">
    <mergeCell ref="A1:Y1"/>
    <mergeCell ref="B4:F4"/>
    <mergeCell ref="G4:H4"/>
    <mergeCell ref="X4:Y4"/>
    <mergeCell ref="A4:A5"/>
    <mergeCell ref="W4:W5"/>
  </mergeCells>
  <phoneticPr fontId="40" type="noConversion"/>
  <printOptions horizontalCentered="1"/>
  <pageMargins left="0.43307086614173201" right="0.47244094488188998" top="0.59055118110236204" bottom="0.59055118110236204" header="0.59055118110236204" footer="0.59055118110236204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39"/>
  <sheetViews>
    <sheetView workbookViewId="0">
      <selection activeCell="A3" sqref="A3"/>
    </sheetView>
  </sheetViews>
  <sheetFormatPr defaultColWidth="9" defaultRowHeight="14.25"/>
  <cols>
    <col min="1" max="1" width="30.5" style="118" customWidth="1"/>
    <col min="2" max="2" width="16.125" style="118" customWidth="1"/>
    <col min="3" max="3" width="16.5" style="118" customWidth="1"/>
    <col min="4" max="4" width="16.75" style="119" customWidth="1"/>
    <col min="5" max="5" width="13" style="119" customWidth="1"/>
    <col min="6" max="6" width="14.875" style="120" customWidth="1"/>
    <col min="7" max="7" width="14.375" style="228" customWidth="1"/>
    <col min="8" max="8" width="13" style="120" customWidth="1"/>
    <col min="9" max="9" width="11.625" style="118" hidden="1" customWidth="1"/>
    <col min="10" max="233" width="9" style="118"/>
    <col min="234" max="16384" width="9" style="135"/>
  </cols>
  <sheetData>
    <row r="1" spans="1:233" s="115" customFormat="1" ht="48" customHeight="1">
      <c r="A1" s="447" t="s">
        <v>538</v>
      </c>
      <c r="B1" s="447"/>
      <c r="C1" s="447"/>
      <c r="D1" s="447"/>
      <c r="E1" s="447"/>
      <c r="F1" s="447"/>
      <c r="G1" s="448"/>
      <c r="H1" s="447"/>
    </row>
    <row r="2" spans="1:233" hidden="1">
      <c r="A2" s="118" t="s">
        <v>2</v>
      </c>
      <c r="F2" s="123"/>
      <c r="H2" s="123" t="s">
        <v>3</v>
      </c>
    </row>
    <row r="3" spans="1:233">
      <c r="A3" s="274" t="s">
        <v>545</v>
      </c>
      <c r="B3" s="135"/>
      <c r="E3" s="135"/>
      <c r="F3" s="229"/>
      <c r="H3" s="123" t="s">
        <v>3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</row>
    <row r="4" spans="1:233" s="89" customFormat="1" ht="34.5" customHeight="1">
      <c r="A4" s="452" t="s">
        <v>4</v>
      </c>
      <c r="B4" s="449" t="s">
        <v>5</v>
      </c>
      <c r="C4" s="449"/>
      <c r="D4" s="449"/>
      <c r="E4" s="449"/>
      <c r="F4" s="449"/>
      <c r="G4" s="450" t="s">
        <v>6</v>
      </c>
      <c r="H4" s="451"/>
    </row>
    <row r="5" spans="1:233" s="116" customFormat="1" ht="32.1" customHeight="1">
      <c r="A5" s="452"/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230" t="s">
        <v>7</v>
      </c>
      <c r="H5" s="41" t="s">
        <v>12</v>
      </c>
      <c r="I5" s="116" t="s">
        <v>13</v>
      </c>
    </row>
    <row r="6" spans="1:233" ht="26.1" customHeight="1">
      <c r="A6" s="231" t="s">
        <v>14</v>
      </c>
      <c r="B6" s="232">
        <f>B31</f>
        <v>345049.93</v>
      </c>
      <c r="C6" s="232">
        <f>C31</f>
        <v>325999.50608699996</v>
      </c>
      <c r="D6" s="232">
        <f>D31</f>
        <v>325999.50608699996</v>
      </c>
      <c r="E6" s="233">
        <f>D6/C6*100</f>
        <v>100</v>
      </c>
      <c r="F6" s="233">
        <f t="shared" ref="F6:F31" si="0">D6/I6*100</f>
        <v>96.131300837464124</v>
      </c>
      <c r="G6" s="232">
        <f>G7+G21</f>
        <v>343000</v>
      </c>
      <c r="H6" s="233">
        <f t="shared" ref="H6:H31" si="1">G6/D6*100</f>
        <v>105.21488333435175</v>
      </c>
      <c r="I6" s="228">
        <f>I7+I21</f>
        <v>339119</v>
      </c>
    </row>
    <row r="7" spans="1:233" s="226" customFormat="1" ht="26.1" customHeight="1">
      <c r="A7" s="234" t="s">
        <v>15</v>
      </c>
      <c r="B7" s="232">
        <f>SUM(B8:B20)</f>
        <v>305355</v>
      </c>
      <c r="C7" s="232">
        <f>SUM(C8:C20)</f>
        <v>214551.35519399997</v>
      </c>
      <c r="D7" s="232">
        <f>SUM(D8:D20)</f>
        <v>214551.35519399997</v>
      </c>
      <c r="E7" s="233">
        <f t="shared" ref="E7:E31" si="2">D7/C7*100</f>
        <v>100</v>
      </c>
      <c r="F7" s="233">
        <f t="shared" si="0"/>
        <v>72.615303843120799</v>
      </c>
      <c r="G7" s="232">
        <f>SUM(G8:G19)</f>
        <v>265045</v>
      </c>
      <c r="H7" s="233">
        <f t="shared" si="1"/>
        <v>123.53452615591407</v>
      </c>
      <c r="I7" s="260">
        <f>SUM(I8:I20)</f>
        <v>295463</v>
      </c>
    </row>
    <row r="8" spans="1:233" ht="26.1" customHeight="1">
      <c r="A8" s="235" t="s">
        <v>16</v>
      </c>
      <c r="B8" s="215">
        <v>95000</v>
      </c>
      <c r="C8" s="236">
        <v>63662.006396999997</v>
      </c>
      <c r="D8" s="236">
        <v>63662.006396999997</v>
      </c>
      <c r="E8" s="237">
        <f t="shared" si="2"/>
        <v>100</v>
      </c>
      <c r="F8" s="237">
        <f t="shared" si="0"/>
        <v>70.539619276454289</v>
      </c>
      <c r="G8" s="215">
        <v>88700</v>
      </c>
      <c r="H8" s="237">
        <f t="shared" si="1"/>
        <v>139.32957036707515</v>
      </c>
      <c r="I8" s="228">
        <v>90250</v>
      </c>
    </row>
    <row r="9" spans="1:233" ht="26.1" customHeight="1">
      <c r="A9" s="235" t="s">
        <v>17</v>
      </c>
      <c r="B9" s="215">
        <v>39500</v>
      </c>
      <c r="C9" s="236">
        <v>43890.213811000001</v>
      </c>
      <c r="D9" s="236">
        <v>43890.213811000001</v>
      </c>
      <c r="E9" s="237">
        <f t="shared" si="2"/>
        <v>100</v>
      </c>
      <c r="F9" s="237">
        <f t="shared" si="0"/>
        <v>118.7570047378105</v>
      </c>
      <c r="G9" s="215">
        <v>37000</v>
      </c>
      <c r="H9" s="237">
        <f t="shared" si="1"/>
        <v>84.301252573818317</v>
      </c>
      <c r="I9" s="228">
        <v>36958</v>
      </c>
    </row>
    <row r="10" spans="1:233" ht="26.1" customHeight="1">
      <c r="A10" s="235" t="s">
        <v>18</v>
      </c>
      <c r="B10" s="215">
        <v>8400</v>
      </c>
      <c r="C10" s="236">
        <v>9300</v>
      </c>
      <c r="D10" s="236">
        <v>9300</v>
      </c>
      <c r="E10" s="237">
        <f t="shared" si="2"/>
        <v>100</v>
      </c>
      <c r="F10" s="237">
        <f t="shared" si="0"/>
        <v>108.41688039169969</v>
      </c>
      <c r="G10" s="215">
        <v>9100</v>
      </c>
      <c r="H10" s="237">
        <f t="shared" si="1"/>
        <v>97.849462365591393</v>
      </c>
      <c r="I10" s="228">
        <v>8578</v>
      </c>
    </row>
    <row r="11" spans="1:233" ht="26.1" customHeight="1">
      <c r="A11" s="235" t="s">
        <v>19</v>
      </c>
      <c r="B11" s="215">
        <v>10</v>
      </c>
      <c r="C11" s="236">
        <v>40</v>
      </c>
      <c r="D11" s="236">
        <v>40</v>
      </c>
      <c r="E11" s="237">
        <f t="shared" si="2"/>
        <v>100</v>
      </c>
      <c r="F11" s="237">
        <f t="shared" si="0"/>
        <v>2000</v>
      </c>
      <c r="G11" s="215">
        <v>50</v>
      </c>
      <c r="H11" s="237">
        <f t="shared" si="1"/>
        <v>125</v>
      </c>
      <c r="I11" s="228">
        <v>2</v>
      </c>
    </row>
    <row r="12" spans="1:233" ht="26.1" customHeight="1">
      <c r="A12" s="235" t="s">
        <v>20</v>
      </c>
      <c r="B12" s="215">
        <v>24340</v>
      </c>
      <c r="C12" s="236">
        <v>21109.449258000001</v>
      </c>
      <c r="D12" s="236">
        <v>21109.449258000001</v>
      </c>
      <c r="E12" s="237">
        <f t="shared" si="2"/>
        <v>100</v>
      </c>
      <c r="F12" s="237">
        <f t="shared" si="0"/>
        <v>89.393788676209027</v>
      </c>
      <c r="G12" s="215">
        <v>24636</v>
      </c>
      <c r="H12" s="237">
        <f t="shared" si="1"/>
        <v>116.70602912893864</v>
      </c>
      <c r="I12" s="228">
        <v>23614</v>
      </c>
    </row>
    <row r="13" spans="1:233" ht="26.1" customHeight="1">
      <c r="A13" s="235" t="s">
        <v>21</v>
      </c>
      <c r="B13" s="215">
        <v>25800</v>
      </c>
      <c r="C13" s="236">
        <v>25000</v>
      </c>
      <c r="D13" s="236">
        <v>25000</v>
      </c>
      <c r="E13" s="237">
        <f t="shared" si="2"/>
        <v>100</v>
      </c>
      <c r="F13" s="237">
        <f t="shared" si="0"/>
        <v>94.378798746649551</v>
      </c>
      <c r="G13" s="215">
        <v>26300</v>
      </c>
      <c r="H13" s="237">
        <f t="shared" si="1"/>
        <v>105.2</v>
      </c>
      <c r="I13" s="228">
        <v>26489</v>
      </c>
    </row>
    <row r="14" spans="1:233" ht="26.1" customHeight="1">
      <c r="A14" s="235" t="s">
        <v>22</v>
      </c>
      <c r="B14" s="215">
        <v>10000</v>
      </c>
      <c r="C14" s="236">
        <v>7719.6533360000003</v>
      </c>
      <c r="D14" s="236">
        <v>7719.6533360000003</v>
      </c>
      <c r="E14" s="237">
        <f t="shared" si="2"/>
        <v>100</v>
      </c>
      <c r="F14" s="237">
        <f t="shared" si="0"/>
        <v>90.638174662439823</v>
      </c>
      <c r="G14" s="215">
        <v>7904</v>
      </c>
      <c r="H14" s="237">
        <f t="shared" si="1"/>
        <v>102.38801738855699</v>
      </c>
      <c r="I14" s="228">
        <v>8517</v>
      </c>
    </row>
    <row r="15" spans="1:233" ht="26.1" customHeight="1">
      <c r="A15" s="235" t="s">
        <v>23</v>
      </c>
      <c r="B15" s="215">
        <v>3000</v>
      </c>
      <c r="C15" s="236">
        <v>3130</v>
      </c>
      <c r="D15" s="236">
        <v>3130</v>
      </c>
      <c r="E15" s="237">
        <f t="shared" si="2"/>
        <v>100</v>
      </c>
      <c r="F15" s="237">
        <f t="shared" si="0"/>
        <v>100.41706769329484</v>
      </c>
      <c r="G15" s="215">
        <v>3150</v>
      </c>
      <c r="H15" s="237">
        <f t="shared" si="1"/>
        <v>100.63897763578275</v>
      </c>
      <c r="I15" s="228">
        <v>3117</v>
      </c>
    </row>
    <row r="16" spans="1:233" ht="26.1" customHeight="1">
      <c r="A16" s="235" t="s">
        <v>24</v>
      </c>
      <c r="B16" s="215">
        <v>34015</v>
      </c>
      <c r="C16" s="236">
        <v>6913.5394829999996</v>
      </c>
      <c r="D16" s="236">
        <v>6913.5394829999996</v>
      </c>
      <c r="E16" s="237">
        <f t="shared" si="2"/>
        <v>100</v>
      </c>
      <c r="F16" s="237">
        <f t="shared" si="0"/>
        <v>17.450941472095309</v>
      </c>
      <c r="G16" s="215">
        <v>18500</v>
      </c>
      <c r="H16" s="237">
        <f t="shared" si="1"/>
        <v>267.59086348592422</v>
      </c>
      <c r="I16" s="228">
        <v>39617</v>
      </c>
    </row>
    <row r="17" spans="1:9" ht="26.1" customHeight="1">
      <c r="A17" s="235" t="s">
        <v>25</v>
      </c>
      <c r="B17" s="215">
        <v>9120</v>
      </c>
      <c r="C17" s="236">
        <v>8048.4929089999996</v>
      </c>
      <c r="D17" s="236">
        <v>8048.4929089999996</v>
      </c>
      <c r="E17" s="237">
        <f t="shared" si="2"/>
        <v>100</v>
      </c>
      <c r="F17" s="237">
        <f t="shared" si="0"/>
        <v>97.439381464891042</v>
      </c>
      <c r="G17" s="215">
        <v>8120</v>
      </c>
      <c r="H17" s="237">
        <f t="shared" si="1"/>
        <v>100.88845317761341</v>
      </c>
      <c r="I17" s="228">
        <v>8260</v>
      </c>
    </row>
    <row r="18" spans="1:9" ht="26.1" customHeight="1">
      <c r="A18" s="235" t="s">
        <v>26</v>
      </c>
      <c r="B18" s="236">
        <v>56050</v>
      </c>
      <c r="C18" s="236">
        <v>25650</v>
      </c>
      <c r="D18" s="236">
        <v>25650</v>
      </c>
      <c r="E18" s="237">
        <f t="shared" si="2"/>
        <v>100</v>
      </c>
      <c r="F18" s="237">
        <f t="shared" si="0"/>
        <v>51.352379427015563</v>
      </c>
      <c r="G18" s="236">
        <v>41500</v>
      </c>
      <c r="H18" s="237">
        <f t="shared" si="1"/>
        <v>161.7933723196881</v>
      </c>
      <c r="I18" s="228">
        <v>49949</v>
      </c>
    </row>
    <row r="19" spans="1:9" ht="26.1" customHeight="1">
      <c r="A19" s="235" t="s">
        <v>27</v>
      </c>
      <c r="B19" s="238">
        <v>120</v>
      </c>
      <c r="C19" s="236">
        <v>84</v>
      </c>
      <c r="D19" s="236">
        <v>84</v>
      </c>
      <c r="E19" s="237">
        <f t="shared" si="2"/>
        <v>100</v>
      </c>
      <c r="F19" s="237">
        <f t="shared" si="0"/>
        <v>73.68421052631578</v>
      </c>
      <c r="G19" s="238">
        <v>85</v>
      </c>
      <c r="H19" s="237">
        <f t="shared" si="1"/>
        <v>101.19047619047619</v>
      </c>
      <c r="I19" s="228">
        <v>114</v>
      </c>
    </row>
    <row r="20" spans="1:9" ht="26.1" customHeight="1">
      <c r="A20" s="269" t="s">
        <v>506</v>
      </c>
      <c r="B20" s="239"/>
      <c r="C20" s="236">
        <v>4</v>
      </c>
      <c r="D20" s="236">
        <v>4</v>
      </c>
      <c r="E20" s="237">
        <f t="shared" si="2"/>
        <v>100</v>
      </c>
      <c r="F20" s="237"/>
      <c r="H20" s="237">
        <f t="shared" si="1"/>
        <v>0</v>
      </c>
      <c r="I20" s="228">
        <v>-2</v>
      </c>
    </row>
    <row r="21" spans="1:9" s="227" customFormat="1" ht="26.1" customHeight="1">
      <c r="A21" s="234" t="s">
        <v>28</v>
      </c>
      <c r="B21" s="232">
        <f>SUM(B23:B30)</f>
        <v>39694.93</v>
      </c>
      <c r="C21" s="232">
        <f>SUM(C23:C30)</f>
        <v>111448.150893</v>
      </c>
      <c r="D21" s="232">
        <f>SUM(D23:D30)</f>
        <v>111448.150893</v>
      </c>
      <c r="E21" s="233">
        <f t="shared" si="2"/>
        <v>100</v>
      </c>
      <c r="F21" s="233">
        <f t="shared" si="0"/>
        <v>255.28713325316107</v>
      </c>
      <c r="G21" s="240">
        <f>SUM(G23:G30)</f>
        <v>77955</v>
      </c>
      <c r="H21" s="233">
        <f t="shared" si="1"/>
        <v>69.947324720392743</v>
      </c>
      <c r="I21" s="261">
        <f>SUM(I23:I30)</f>
        <v>43656</v>
      </c>
    </row>
    <row r="22" spans="1:9" ht="26.1" customHeight="1">
      <c r="A22" s="235" t="s">
        <v>29</v>
      </c>
      <c r="B22" s="241">
        <f>SUM(B23:B25)</f>
        <v>20686</v>
      </c>
      <c r="C22" s="236">
        <f>SUM(C23:C25)</f>
        <v>20241.150892999998</v>
      </c>
      <c r="D22" s="236">
        <f>SUM(D23:D25)</f>
        <v>20241.150892999998</v>
      </c>
      <c r="E22" s="237">
        <f t="shared" si="2"/>
        <v>100</v>
      </c>
      <c r="F22" s="237">
        <f t="shared" si="0"/>
        <v>98.277096975140793</v>
      </c>
      <c r="G22" s="241">
        <f>SUM(G23:G25)</f>
        <v>22890</v>
      </c>
      <c r="H22" s="237">
        <f t="shared" si="1"/>
        <v>113.08645501929465</v>
      </c>
      <c r="I22" s="261">
        <f>I23+I24+I25</f>
        <v>20596</v>
      </c>
    </row>
    <row r="23" spans="1:9" ht="26.1" customHeight="1">
      <c r="A23" s="235" t="s">
        <v>30</v>
      </c>
      <c r="B23" s="215">
        <v>10786</v>
      </c>
      <c r="C23" s="236">
        <v>9864.6905299999999</v>
      </c>
      <c r="D23" s="236">
        <v>9864.6905299999999</v>
      </c>
      <c r="E23" s="237">
        <f t="shared" si="2"/>
        <v>100</v>
      </c>
      <c r="F23" s="237">
        <f t="shared" si="0"/>
        <v>98.126833084651338</v>
      </c>
      <c r="G23" s="215">
        <v>11494</v>
      </c>
      <c r="H23" s="237">
        <f t="shared" si="1"/>
        <v>116.51657966405563</v>
      </c>
      <c r="I23" s="262">
        <v>10053</v>
      </c>
    </row>
    <row r="24" spans="1:9" ht="26.1" customHeight="1">
      <c r="A24" s="235" t="s">
        <v>31</v>
      </c>
      <c r="B24" s="215">
        <v>6940</v>
      </c>
      <c r="C24" s="236">
        <v>6576.4603630000001</v>
      </c>
      <c r="D24" s="236">
        <v>6576.4603630000001</v>
      </c>
      <c r="E24" s="237">
        <f t="shared" si="2"/>
        <v>100</v>
      </c>
      <c r="F24" s="237">
        <f t="shared" si="0"/>
        <v>98.126833228886895</v>
      </c>
      <c r="G24" s="215">
        <v>7596</v>
      </c>
      <c r="H24" s="237">
        <f t="shared" si="1"/>
        <v>115.50286294943794</v>
      </c>
      <c r="I24" s="262">
        <v>6702</v>
      </c>
    </row>
    <row r="25" spans="1:9" ht="26.1" customHeight="1">
      <c r="A25" s="235" t="s">
        <v>32</v>
      </c>
      <c r="B25" s="215">
        <v>2960</v>
      </c>
      <c r="C25" s="236">
        <v>3800</v>
      </c>
      <c r="D25" s="236">
        <v>3800</v>
      </c>
      <c r="E25" s="237">
        <f t="shared" si="2"/>
        <v>100</v>
      </c>
      <c r="F25" s="237">
        <f t="shared" si="0"/>
        <v>98.932569643322054</v>
      </c>
      <c r="G25" s="215">
        <v>3800</v>
      </c>
      <c r="H25" s="237">
        <f t="shared" si="1"/>
        <v>100</v>
      </c>
      <c r="I25" s="262">
        <v>3841</v>
      </c>
    </row>
    <row r="26" spans="1:9" ht="26.1" customHeight="1">
      <c r="A26" s="235" t="s">
        <v>33</v>
      </c>
      <c r="B26" s="215">
        <v>7600</v>
      </c>
      <c r="C26" s="236">
        <v>4163</v>
      </c>
      <c r="D26" s="236">
        <v>4163</v>
      </c>
      <c r="E26" s="237">
        <f t="shared" si="2"/>
        <v>100</v>
      </c>
      <c r="F26" s="237">
        <f t="shared" si="0"/>
        <v>57.915971062882591</v>
      </c>
      <c r="G26" s="215">
        <v>8310</v>
      </c>
      <c r="H26" s="237">
        <f t="shared" si="1"/>
        <v>199.61566178236851</v>
      </c>
      <c r="I26" s="262">
        <v>7188</v>
      </c>
    </row>
    <row r="27" spans="1:9" ht="26.1" customHeight="1">
      <c r="A27" s="235" t="s">
        <v>34</v>
      </c>
      <c r="B27" s="215">
        <v>6553</v>
      </c>
      <c r="C27" s="236">
        <v>8852</v>
      </c>
      <c r="D27" s="236">
        <v>8852</v>
      </c>
      <c r="E27" s="237">
        <f t="shared" si="2"/>
        <v>100</v>
      </c>
      <c r="F27" s="237">
        <f t="shared" si="0"/>
        <v>113.92535392535392</v>
      </c>
      <c r="G27" s="215">
        <v>6556</v>
      </c>
      <c r="H27" s="237">
        <f t="shared" si="1"/>
        <v>74.062358788974251</v>
      </c>
      <c r="I27" s="262">
        <v>7770</v>
      </c>
    </row>
    <row r="28" spans="1:9" ht="26.1" customHeight="1">
      <c r="A28" s="235" t="s">
        <v>35</v>
      </c>
      <c r="B28" s="215">
        <v>4528.93</v>
      </c>
      <c r="C28" s="236">
        <v>77298</v>
      </c>
      <c r="D28" s="236">
        <v>77298</v>
      </c>
      <c r="E28" s="237">
        <f t="shared" si="2"/>
        <v>100</v>
      </c>
      <c r="F28" s="237">
        <f t="shared" si="0"/>
        <v>1109.6468561584841</v>
      </c>
      <c r="G28" s="242">
        <v>39767</v>
      </c>
      <c r="H28" s="237">
        <f t="shared" si="1"/>
        <v>51.446350487722839</v>
      </c>
      <c r="I28" s="261">
        <v>6966</v>
      </c>
    </row>
    <row r="29" spans="1:9" ht="26.1" customHeight="1">
      <c r="A29" s="243" t="s">
        <v>36</v>
      </c>
      <c r="B29" s="242"/>
      <c r="C29" s="236">
        <v>310</v>
      </c>
      <c r="D29" s="244">
        <v>310</v>
      </c>
      <c r="E29" s="237">
        <f t="shared" si="2"/>
        <v>100</v>
      </c>
      <c r="F29" s="245"/>
      <c r="G29" s="242">
        <v>0</v>
      </c>
      <c r="H29" s="237">
        <f t="shared" si="1"/>
        <v>0</v>
      </c>
      <c r="I29" s="261"/>
    </row>
    <row r="30" spans="1:9" ht="26.1" customHeight="1" thickBot="1">
      <c r="A30" s="246" t="s">
        <v>37</v>
      </c>
      <c r="B30" s="193">
        <v>327</v>
      </c>
      <c r="C30" s="247">
        <v>584</v>
      </c>
      <c r="D30" s="248">
        <v>584</v>
      </c>
      <c r="E30" s="249">
        <f t="shared" si="2"/>
        <v>100</v>
      </c>
      <c r="F30" s="249">
        <f t="shared" si="0"/>
        <v>51.408450704225352</v>
      </c>
      <c r="G30" s="193">
        <v>432</v>
      </c>
      <c r="H30" s="249">
        <f t="shared" si="1"/>
        <v>73.972602739726028</v>
      </c>
      <c r="I30" s="263">
        <v>1136</v>
      </c>
    </row>
    <row r="31" spans="1:9" s="117" customFormat="1" ht="26.1" customHeight="1" thickTop="1">
      <c r="A31" s="250" t="s">
        <v>14</v>
      </c>
      <c r="B31" s="251">
        <f>B7+B21</f>
        <v>345049.93</v>
      </c>
      <c r="C31" s="251">
        <f>C7+C21</f>
        <v>325999.50608699996</v>
      </c>
      <c r="D31" s="251">
        <f>D7+D21</f>
        <v>325999.50608699996</v>
      </c>
      <c r="E31" s="252">
        <f t="shared" si="2"/>
        <v>100</v>
      </c>
      <c r="F31" s="252">
        <f t="shared" si="0"/>
        <v>96.131300837464124</v>
      </c>
      <c r="G31" s="251">
        <f>G7+G21</f>
        <v>343000</v>
      </c>
      <c r="H31" s="252">
        <f t="shared" si="1"/>
        <v>105.21488333435175</v>
      </c>
      <c r="I31" s="264">
        <f>I7+I21</f>
        <v>339119</v>
      </c>
    </row>
    <row r="32" spans="1:9" ht="26.1" customHeight="1">
      <c r="A32" s="253" t="s">
        <v>38</v>
      </c>
      <c r="B32" s="254">
        <v>45790</v>
      </c>
      <c r="C32" s="254">
        <v>45790</v>
      </c>
      <c r="D32" s="254">
        <v>45790</v>
      </c>
      <c r="E32" s="255"/>
      <c r="F32" s="255"/>
      <c r="G32" s="254">
        <v>45790</v>
      </c>
      <c r="H32" s="256"/>
      <c r="I32" s="265">
        <v>45790</v>
      </c>
    </row>
    <row r="33" spans="1:9" ht="26.1" customHeight="1">
      <c r="A33" s="253" t="s">
        <v>39</v>
      </c>
      <c r="B33" s="254">
        <v>258918</v>
      </c>
      <c r="C33" s="254">
        <v>263155</v>
      </c>
      <c r="D33" s="254">
        <v>263155</v>
      </c>
      <c r="E33" s="255"/>
      <c r="F33" s="255"/>
      <c r="G33" s="254">
        <f>263155</f>
        <v>263155</v>
      </c>
      <c r="H33" s="256"/>
      <c r="I33" s="265">
        <f>308945-45790</f>
        <v>263155</v>
      </c>
    </row>
    <row r="34" spans="1:9" ht="26.1" customHeight="1">
      <c r="A34" s="253" t="s">
        <v>40</v>
      </c>
      <c r="B34" s="254"/>
      <c r="C34" s="254">
        <v>8200</v>
      </c>
      <c r="D34" s="254">
        <v>8200</v>
      </c>
      <c r="E34" s="255"/>
      <c r="F34" s="255"/>
      <c r="G34" s="254"/>
      <c r="H34" s="256"/>
      <c r="I34" s="265">
        <v>12000</v>
      </c>
    </row>
    <row r="35" spans="1:9" ht="26.1" customHeight="1">
      <c r="A35" s="253" t="s">
        <v>41</v>
      </c>
      <c r="B35" s="254"/>
      <c r="C35" s="257">
        <v>19945</v>
      </c>
      <c r="D35" s="257">
        <v>19945</v>
      </c>
      <c r="E35" s="255"/>
      <c r="F35" s="255"/>
      <c r="G35" s="254">
        <v>1500</v>
      </c>
      <c r="H35" s="256"/>
      <c r="I35" s="265">
        <v>1507</v>
      </c>
    </row>
    <row r="36" spans="1:9" ht="26.1" customHeight="1">
      <c r="A36" s="253" t="s">
        <v>42</v>
      </c>
      <c r="B36" s="254">
        <v>175900</v>
      </c>
      <c r="C36" s="257"/>
      <c r="D36" s="257"/>
      <c r="E36" s="255"/>
      <c r="F36" s="255"/>
      <c r="G36" s="254">
        <f>141000+1500+4030-1800</f>
        <v>144730</v>
      </c>
      <c r="H36" s="256"/>
      <c r="I36" s="265">
        <v>21118</v>
      </c>
    </row>
    <row r="37" spans="1:9" ht="26.1" customHeight="1">
      <c r="A37" s="253" t="s">
        <v>43</v>
      </c>
      <c r="B37" s="254">
        <v>59932</v>
      </c>
      <c r="C37" s="254">
        <v>58477</v>
      </c>
      <c r="D37" s="254">
        <v>58477</v>
      </c>
      <c r="E37" s="255"/>
      <c r="F37" s="255"/>
      <c r="G37" s="254">
        <f>58477+68+30</f>
        <v>58575</v>
      </c>
      <c r="H37" s="256"/>
      <c r="I37" s="265">
        <v>58477</v>
      </c>
    </row>
    <row r="38" spans="1:9" ht="26.1" customHeight="1">
      <c r="A38" s="231" t="s">
        <v>44</v>
      </c>
      <c r="B38" s="251">
        <f>B31+B32+B33+B35+B36-B37</f>
        <v>765725.92999999993</v>
      </c>
      <c r="C38" s="251">
        <f>C31+C32+C33+C35+C34+C36-C37</f>
        <v>604612.50608700002</v>
      </c>
      <c r="D38" s="251">
        <f>D31+D32+D33+D35+D36-D37+D34</f>
        <v>604612.50608700002</v>
      </c>
      <c r="E38" s="258"/>
      <c r="F38" s="258"/>
      <c r="G38" s="251">
        <f>G31+G32+G33+G35+G34+G36-G37</f>
        <v>739600</v>
      </c>
      <c r="H38" s="259"/>
      <c r="I38" s="266">
        <f>I31+I32+I33+I35+I36-I37+I34</f>
        <v>624212</v>
      </c>
    </row>
    <row r="39" spans="1:9">
      <c r="I39" s="267"/>
    </row>
  </sheetData>
  <mergeCells count="4">
    <mergeCell ref="A1:H1"/>
    <mergeCell ref="A4:A5"/>
    <mergeCell ref="B4:F4"/>
    <mergeCell ref="G4:H4"/>
  </mergeCells>
  <phoneticPr fontId="4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>
      <selection activeCell="A3" sqref="A3"/>
    </sheetView>
  </sheetViews>
  <sheetFormatPr defaultColWidth="9" defaultRowHeight="15"/>
  <cols>
    <col min="1" max="1" width="31.375" style="94" customWidth="1"/>
    <col min="2" max="6" width="14.625" style="94" customWidth="1"/>
    <col min="7" max="7" width="18.875" style="94" hidden="1" customWidth="1"/>
    <col min="8" max="8" width="9" style="94" hidden="1" customWidth="1"/>
    <col min="9" max="9" width="12.75" style="94" hidden="1" customWidth="1"/>
    <col min="10" max="10" width="14.75" style="94" hidden="1" customWidth="1"/>
    <col min="11" max="22" width="9" style="94" hidden="1" customWidth="1"/>
    <col min="23" max="23" width="32.75" style="94" customWidth="1"/>
    <col min="24" max="24" width="14.625" style="180" customWidth="1"/>
    <col min="25" max="25" width="14.625" style="181" customWidth="1"/>
    <col min="26" max="26" width="14" style="94" hidden="1" customWidth="1"/>
    <col min="27" max="27" width="9" style="94" customWidth="1"/>
    <col min="28" max="16384" width="9" style="94"/>
  </cols>
  <sheetData>
    <row r="1" spans="1:26" s="90" customFormat="1" ht="36.950000000000003" customHeight="1">
      <c r="A1" s="453" t="s">
        <v>539</v>
      </c>
      <c r="B1" s="453"/>
      <c r="C1" s="454"/>
      <c r="D1" s="454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</row>
    <row r="2" spans="1:26" s="89" customFormat="1" ht="14.25" hidden="1">
      <c r="A2" s="182" t="s">
        <v>45</v>
      </c>
      <c r="B2" s="182"/>
      <c r="C2" s="182"/>
      <c r="D2" s="182"/>
      <c r="E2" s="182"/>
      <c r="F2" s="183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211"/>
      <c r="Y2" s="220"/>
    </row>
    <row r="3" spans="1:26" s="89" customFormat="1" ht="14.25">
      <c r="A3" s="275" t="s">
        <v>546</v>
      </c>
      <c r="B3" s="182"/>
      <c r="C3" s="182"/>
      <c r="D3" s="182"/>
      <c r="E3" s="182"/>
      <c r="F3" s="183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211"/>
      <c r="Y3" s="220" t="s">
        <v>3</v>
      </c>
    </row>
    <row r="4" spans="1:26" s="89" customFormat="1" ht="34.5" customHeight="1">
      <c r="A4" s="452" t="s">
        <v>4</v>
      </c>
      <c r="B4" s="449" t="s">
        <v>5</v>
      </c>
      <c r="C4" s="455"/>
      <c r="D4" s="455"/>
      <c r="E4" s="449"/>
      <c r="F4" s="449"/>
      <c r="G4" s="451" t="s">
        <v>46</v>
      </c>
      <c r="H4" s="451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451" t="s">
        <v>47</v>
      </c>
      <c r="X4" s="456" t="s">
        <v>6</v>
      </c>
      <c r="Y4" s="456"/>
    </row>
    <row r="5" spans="1:26" s="91" customFormat="1" ht="44.1" customHeight="1">
      <c r="A5" s="452"/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7</v>
      </c>
      <c r="H5" s="41" t="s">
        <v>48</v>
      </c>
      <c r="I5" s="207" t="s">
        <v>49</v>
      </c>
      <c r="J5" s="7" t="s">
        <v>50</v>
      </c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451"/>
      <c r="X5" s="212" t="s">
        <v>7</v>
      </c>
      <c r="Y5" s="221" t="s">
        <v>51</v>
      </c>
      <c r="Z5" s="91" t="s">
        <v>13</v>
      </c>
    </row>
    <row r="6" spans="1:26" ht="27.95" customHeight="1">
      <c r="A6" s="66" t="s">
        <v>52</v>
      </c>
      <c r="B6" s="184">
        <f>SUM(B7:B28)</f>
        <v>765726</v>
      </c>
      <c r="C6" s="184">
        <f>SUM(C7:C28)</f>
        <v>604613</v>
      </c>
      <c r="D6" s="184">
        <f>SUM(D7:D28)</f>
        <v>604613</v>
      </c>
      <c r="E6" s="185">
        <f>D6/C6*100</f>
        <v>100</v>
      </c>
      <c r="F6" s="185">
        <f>D6/Z6*100</f>
        <v>100.05725945649853</v>
      </c>
      <c r="G6" s="186"/>
      <c r="H6" s="186"/>
      <c r="I6" s="186"/>
      <c r="J6" s="208"/>
      <c r="K6" s="186"/>
      <c r="L6" s="186"/>
      <c r="M6" s="208"/>
      <c r="N6" s="186"/>
      <c r="O6" s="186"/>
      <c r="P6" s="186"/>
      <c r="Q6" s="186"/>
      <c r="R6" s="186"/>
      <c r="S6" s="186"/>
      <c r="T6" s="186"/>
      <c r="U6" s="186"/>
      <c r="V6" s="186"/>
      <c r="W6" s="66" t="s">
        <v>52</v>
      </c>
      <c r="X6" s="213">
        <f>SUM(X7:X26)</f>
        <v>739600</v>
      </c>
      <c r="Y6" s="185">
        <f>X6/D6*100</f>
        <v>122.32618220249978</v>
      </c>
      <c r="Z6" s="222">
        <f>SUM(Z7:Z28)</f>
        <v>604267</v>
      </c>
    </row>
    <row r="7" spans="1:26" ht="27.95" customHeight="1">
      <c r="A7" s="187" t="s">
        <v>53</v>
      </c>
      <c r="B7" s="215">
        <v>51870</v>
      </c>
      <c r="C7" s="215">
        <v>56061</v>
      </c>
      <c r="D7" s="215">
        <v>56061</v>
      </c>
      <c r="E7" s="189">
        <f t="shared" ref="E7:E29" si="0">D7/C7*100</f>
        <v>100</v>
      </c>
      <c r="F7" s="189">
        <f>D7/Z7*100</f>
        <v>96.58196227065207</v>
      </c>
      <c r="G7" s="190"/>
      <c r="H7" s="190"/>
      <c r="I7" s="190"/>
      <c r="J7" s="190"/>
      <c r="K7" s="190"/>
      <c r="L7" s="190"/>
      <c r="M7" s="209"/>
      <c r="N7" s="190"/>
      <c r="O7" s="190"/>
      <c r="P7" s="190"/>
      <c r="Q7" s="190"/>
      <c r="R7" s="190"/>
      <c r="S7" s="190"/>
      <c r="T7" s="190"/>
      <c r="U7" s="190"/>
      <c r="V7" s="190"/>
      <c r="W7" s="187" t="s">
        <v>53</v>
      </c>
      <c r="X7" s="214">
        <f>62990-423</f>
        <v>62567</v>
      </c>
      <c r="Y7" s="189">
        <f>X7/D7*100</f>
        <v>111.60521574713258</v>
      </c>
      <c r="Z7" s="78">
        <v>58045</v>
      </c>
    </row>
    <row r="8" spans="1:26" ht="27.95" customHeight="1">
      <c r="A8" s="191" t="s">
        <v>54</v>
      </c>
      <c r="B8" s="215"/>
      <c r="C8" s="215">
        <v>298</v>
      </c>
      <c r="D8" s="215">
        <v>298</v>
      </c>
      <c r="E8" s="189">
        <f t="shared" si="0"/>
        <v>100</v>
      </c>
      <c r="F8" s="189">
        <f t="shared" ref="F8:F29" si="1">D8/Z8*100</f>
        <v>39.056356487549152</v>
      </c>
      <c r="G8" s="190"/>
      <c r="H8" s="190"/>
      <c r="I8" s="190"/>
      <c r="J8" s="190"/>
      <c r="K8" s="190"/>
      <c r="L8" s="190"/>
      <c r="M8" s="209"/>
      <c r="N8" s="190"/>
      <c r="O8" s="190"/>
      <c r="P8" s="190"/>
      <c r="Q8" s="190"/>
      <c r="R8" s="190"/>
      <c r="S8" s="190"/>
      <c r="T8" s="190"/>
      <c r="U8" s="190"/>
      <c r="V8" s="190"/>
      <c r="W8" s="191" t="s">
        <v>54</v>
      </c>
      <c r="X8" s="214">
        <v>342</v>
      </c>
      <c r="Y8" s="189">
        <f>X8/D8*100</f>
        <v>114.76510067114094</v>
      </c>
      <c r="Z8" s="78">
        <v>763</v>
      </c>
    </row>
    <row r="9" spans="1:26" ht="27.95" customHeight="1">
      <c r="A9" s="187" t="s">
        <v>55</v>
      </c>
      <c r="B9" s="215">
        <v>49829</v>
      </c>
      <c r="C9" s="215">
        <v>53534</v>
      </c>
      <c r="D9" s="215">
        <v>53534</v>
      </c>
      <c r="E9" s="189">
        <f t="shared" si="0"/>
        <v>100</v>
      </c>
      <c r="F9" s="189">
        <f t="shared" si="1"/>
        <v>87.40958445587394</v>
      </c>
      <c r="G9" s="190"/>
      <c r="H9" s="190"/>
      <c r="I9" s="190"/>
      <c r="J9" s="190"/>
      <c r="K9" s="190"/>
      <c r="L9" s="190"/>
      <c r="M9" s="209"/>
      <c r="N9" s="190"/>
      <c r="O9" s="190"/>
      <c r="P9" s="190"/>
      <c r="Q9" s="190"/>
      <c r="R9" s="190"/>
      <c r="S9" s="190"/>
      <c r="T9" s="190"/>
      <c r="U9" s="190"/>
      <c r="V9" s="190"/>
      <c r="W9" s="187" t="s">
        <v>55</v>
      </c>
      <c r="X9" s="214">
        <v>53287</v>
      </c>
      <c r="Y9" s="189">
        <f t="shared" ref="Y9:Y29" si="2">X9/D9*100</f>
        <v>99.538610976202037</v>
      </c>
      <c r="Z9" s="223">
        <v>61245</v>
      </c>
    </row>
    <row r="10" spans="1:26" ht="27.95" customHeight="1">
      <c r="A10" s="187" t="s">
        <v>56</v>
      </c>
      <c r="B10" s="215">
        <v>157853</v>
      </c>
      <c r="C10" s="215">
        <v>172530</v>
      </c>
      <c r="D10" s="215">
        <v>172530</v>
      </c>
      <c r="E10" s="189">
        <f t="shared" si="0"/>
        <v>100</v>
      </c>
      <c r="F10" s="189">
        <f t="shared" si="1"/>
        <v>104.80245893672856</v>
      </c>
      <c r="G10" s="190"/>
      <c r="H10" s="190"/>
      <c r="I10" s="190"/>
      <c r="J10" s="190"/>
      <c r="K10" s="190"/>
      <c r="L10" s="190"/>
      <c r="M10" s="209"/>
      <c r="N10" s="190"/>
      <c r="O10" s="190"/>
      <c r="P10" s="190"/>
      <c r="Q10" s="190"/>
      <c r="R10" s="190"/>
      <c r="S10" s="190"/>
      <c r="T10" s="190"/>
      <c r="U10" s="190"/>
      <c r="V10" s="190"/>
      <c r="W10" s="187" t="s">
        <v>56</v>
      </c>
      <c r="X10" s="214">
        <v>153992</v>
      </c>
      <c r="Y10" s="189">
        <f t="shared" si="2"/>
        <v>89.255201993856133</v>
      </c>
      <c r="Z10" s="223">
        <v>164624</v>
      </c>
    </row>
    <row r="11" spans="1:26" ht="27.95" customHeight="1">
      <c r="A11" s="187" t="s">
        <v>57</v>
      </c>
      <c r="B11" s="215">
        <v>629</v>
      </c>
      <c r="C11" s="215">
        <v>2441</v>
      </c>
      <c r="D11" s="215">
        <v>2441</v>
      </c>
      <c r="E11" s="189">
        <f t="shared" si="0"/>
        <v>100</v>
      </c>
      <c r="F11" s="189">
        <f t="shared" si="1"/>
        <v>85.081910073196227</v>
      </c>
      <c r="G11" s="190"/>
      <c r="H11" s="190"/>
      <c r="I11" s="190"/>
      <c r="J11" s="190"/>
      <c r="K11" s="190"/>
      <c r="L11" s="190"/>
      <c r="M11" s="209"/>
      <c r="N11" s="190"/>
      <c r="O11" s="190"/>
      <c r="P11" s="190"/>
      <c r="Q11" s="190"/>
      <c r="R11" s="190"/>
      <c r="S11" s="190"/>
      <c r="T11" s="190"/>
      <c r="U11" s="190"/>
      <c r="V11" s="190"/>
      <c r="W11" s="187" t="s">
        <v>57</v>
      </c>
      <c r="X11" s="214">
        <v>1835</v>
      </c>
      <c r="Y11" s="189">
        <f t="shared" si="2"/>
        <v>75.174108971732906</v>
      </c>
      <c r="Z11" s="223">
        <v>2869</v>
      </c>
    </row>
    <row r="12" spans="1:26" ht="27.95" customHeight="1">
      <c r="A12" s="187" t="s">
        <v>58</v>
      </c>
      <c r="B12" s="215">
        <v>3010</v>
      </c>
      <c r="C12" s="215">
        <v>3884</v>
      </c>
      <c r="D12" s="215">
        <v>3884</v>
      </c>
      <c r="E12" s="189">
        <f t="shared" si="0"/>
        <v>100</v>
      </c>
      <c r="F12" s="189">
        <f t="shared" si="1"/>
        <v>81.187290969899664</v>
      </c>
      <c r="G12" s="190"/>
      <c r="H12" s="190"/>
      <c r="I12" s="190"/>
      <c r="J12" s="190"/>
      <c r="K12" s="190"/>
      <c r="L12" s="190"/>
      <c r="M12" s="209"/>
      <c r="N12" s="190"/>
      <c r="O12" s="190"/>
      <c r="P12" s="190"/>
      <c r="Q12" s="190"/>
      <c r="R12" s="190"/>
      <c r="S12" s="190"/>
      <c r="T12" s="190"/>
      <c r="U12" s="190"/>
      <c r="V12" s="190"/>
      <c r="W12" s="187" t="s">
        <v>58</v>
      </c>
      <c r="X12" s="214">
        <v>3845</v>
      </c>
      <c r="Y12" s="189">
        <f t="shared" si="2"/>
        <v>98.995880535530375</v>
      </c>
      <c r="Z12" s="223">
        <v>4784</v>
      </c>
    </row>
    <row r="13" spans="1:26" ht="27.95" customHeight="1">
      <c r="A13" s="187" t="s">
        <v>59</v>
      </c>
      <c r="B13" s="215">
        <v>192374</v>
      </c>
      <c r="C13" s="215">
        <v>159392</v>
      </c>
      <c r="D13" s="215">
        <v>159392</v>
      </c>
      <c r="E13" s="189">
        <f t="shared" si="0"/>
        <v>100</v>
      </c>
      <c r="F13" s="189">
        <f t="shared" si="1"/>
        <v>92.716664824649669</v>
      </c>
      <c r="G13" s="190"/>
      <c r="H13" s="190"/>
      <c r="I13" s="190"/>
      <c r="J13" s="190"/>
      <c r="K13" s="190"/>
      <c r="L13" s="190"/>
      <c r="M13" s="209"/>
      <c r="N13" s="190"/>
      <c r="O13" s="190"/>
      <c r="P13" s="190"/>
      <c r="Q13" s="190"/>
      <c r="R13" s="190"/>
      <c r="S13" s="190"/>
      <c r="T13" s="190"/>
      <c r="U13" s="190"/>
      <c r="V13" s="190"/>
      <c r="W13" s="187" t="s">
        <v>59</v>
      </c>
      <c r="X13" s="215">
        <f>223793+96</f>
        <v>223889</v>
      </c>
      <c r="Y13" s="189">
        <f t="shared" si="2"/>
        <v>140.46438968078698</v>
      </c>
      <c r="Z13" s="223">
        <v>171913</v>
      </c>
    </row>
    <row r="14" spans="1:26" ht="27.95" customHeight="1">
      <c r="A14" s="187" t="s">
        <v>60</v>
      </c>
      <c r="B14" s="215">
        <v>50713</v>
      </c>
      <c r="C14" s="215">
        <v>64108</v>
      </c>
      <c r="D14" s="215">
        <v>64108</v>
      </c>
      <c r="E14" s="189">
        <f t="shared" si="0"/>
        <v>100</v>
      </c>
      <c r="F14" s="189">
        <f t="shared" si="1"/>
        <v>109.80405590572759</v>
      </c>
      <c r="G14" s="190"/>
      <c r="H14" s="190"/>
      <c r="I14" s="190"/>
      <c r="J14" s="190"/>
      <c r="K14" s="190"/>
      <c r="L14" s="190"/>
      <c r="M14" s="209"/>
      <c r="N14" s="190"/>
      <c r="O14" s="190"/>
      <c r="P14" s="190"/>
      <c r="Q14" s="190"/>
      <c r="R14" s="190"/>
      <c r="S14" s="190"/>
      <c r="T14" s="190"/>
      <c r="U14" s="190"/>
      <c r="V14" s="190"/>
      <c r="W14" s="187" t="s">
        <v>60</v>
      </c>
      <c r="X14" s="214">
        <v>65917</v>
      </c>
      <c r="Y14" s="189">
        <f t="shared" si="2"/>
        <v>102.82180071129967</v>
      </c>
      <c r="Z14" s="223">
        <v>58384</v>
      </c>
    </row>
    <row r="15" spans="1:26" ht="27.95" customHeight="1">
      <c r="A15" s="187" t="s">
        <v>61</v>
      </c>
      <c r="B15" s="215">
        <v>1302</v>
      </c>
      <c r="C15" s="215">
        <v>4497</v>
      </c>
      <c r="D15" s="215">
        <v>4497</v>
      </c>
      <c r="E15" s="189">
        <f t="shared" si="0"/>
        <v>100</v>
      </c>
      <c r="F15" s="189">
        <f t="shared" si="1"/>
        <v>252.49859629421672</v>
      </c>
      <c r="G15" s="190"/>
      <c r="H15" s="190"/>
      <c r="I15" s="190"/>
      <c r="J15" s="190"/>
      <c r="K15" s="190"/>
      <c r="L15" s="190"/>
      <c r="M15" s="209"/>
      <c r="N15" s="190"/>
      <c r="O15" s="190"/>
      <c r="P15" s="190"/>
      <c r="Q15" s="190"/>
      <c r="R15" s="190"/>
      <c r="S15" s="190"/>
      <c r="T15" s="190"/>
      <c r="U15" s="190"/>
      <c r="V15" s="190"/>
      <c r="W15" s="187" t="s">
        <v>61</v>
      </c>
      <c r="X15" s="214">
        <v>1527</v>
      </c>
      <c r="Y15" s="189">
        <f t="shared" si="2"/>
        <v>33.955970647098063</v>
      </c>
      <c r="Z15" s="223">
        <v>1781</v>
      </c>
    </row>
    <row r="16" spans="1:26" ht="27.95" customHeight="1">
      <c r="A16" s="187" t="s">
        <v>62</v>
      </c>
      <c r="B16" s="215">
        <v>54076</v>
      </c>
      <c r="C16" s="215">
        <v>51411</v>
      </c>
      <c r="D16" s="215">
        <v>51411</v>
      </c>
      <c r="E16" s="189">
        <f t="shared" si="0"/>
        <v>100</v>
      </c>
      <c r="F16" s="189">
        <f t="shared" si="1"/>
        <v>105.76436462383509</v>
      </c>
      <c r="G16" s="190"/>
      <c r="H16" s="190"/>
      <c r="I16" s="190"/>
      <c r="J16" s="190"/>
      <c r="K16" s="190"/>
      <c r="L16" s="190"/>
      <c r="M16" s="209"/>
      <c r="N16" s="190"/>
      <c r="O16" s="190"/>
      <c r="P16" s="190"/>
      <c r="Q16" s="190"/>
      <c r="R16" s="190"/>
      <c r="S16" s="190"/>
      <c r="T16" s="190"/>
      <c r="U16" s="190"/>
      <c r="V16" s="190"/>
      <c r="W16" s="187" t="s">
        <v>62</v>
      </c>
      <c r="X16" s="214">
        <v>39432</v>
      </c>
      <c r="Y16" s="189">
        <f t="shared" si="2"/>
        <v>76.699539009161469</v>
      </c>
      <c r="Z16" s="223">
        <v>48609</v>
      </c>
    </row>
    <row r="17" spans="1:26" ht="27.95" customHeight="1">
      <c r="A17" s="191" t="s">
        <v>63</v>
      </c>
      <c r="B17" s="215">
        <v>548</v>
      </c>
      <c r="C17" s="215">
        <v>5040</v>
      </c>
      <c r="D17" s="215">
        <v>5040</v>
      </c>
      <c r="E17" s="189">
        <f t="shared" si="0"/>
        <v>100</v>
      </c>
      <c r="F17" s="189">
        <f t="shared" si="1"/>
        <v>93.942218080149104</v>
      </c>
      <c r="G17" s="190"/>
      <c r="H17" s="190"/>
      <c r="I17" s="190"/>
      <c r="J17" s="190"/>
      <c r="K17" s="190"/>
      <c r="L17" s="190"/>
      <c r="M17" s="209"/>
      <c r="N17" s="190"/>
      <c r="O17" s="190"/>
      <c r="P17" s="190"/>
      <c r="Q17" s="190"/>
      <c r="R17" s="190"/>
      <c r="S17" s="190"/>
      <c r="T17" s="190"/>
      <c r="U17" s="190"/>
      <c r="V17" s="190"/>
      <c r="W17" s="191" t="s">
        <v>63</v>
      </c>
      <c r="X17" s="214">
        <f>735+6313</f>
        <v>7048</v>
      </c>
      <c r="Y17" s="189">
        <f t="shared" si="2"/>
        <v>139.84126984126982</v>
      </c>
      <c r="Z17" s="223">
        <v>5365</v>
      </c>
    </row>
    <row r="18" spans="1:26" ht="27.95" customHeight="1">
      <c r="A18" s="187" t="s">
        <v>64</v>
      </c>
      <c r="B18" s="215">
        <v>40</v>
      </c>
      <c r="C18" s="215">
        <v>440</v>
      </c>
      <c r="D18" s="215">
        <v>440</v>
      </c>
      <c r="E18" s="189">
        <f t="shared" si="0"/>
        <v>100</v>
      </c>
      <c r="F18" s="189">
        <f t="shared" si="1"/>
        <v>758.62068965517244</v>
      </c>
      <c r="G18" s="190"/>
      <c r="H18" s="190"/>
      <c r="I18" s="190"/>
      <c r="J18" s="190"/>
      <c r="K18" s="190"/>
      <c r="L18" s="190"/>
      <c r="M18" s="209"/>
      <c r="N18" s="190"/>
      <c r="O18" s="190"/>
      <c r="P18" s="190"/>
      <c r="Q18" s="190"/>
      <c r="R18" s="190"/>
      <c r="S18" s="190"/>
      <c r="T18" s="190"/>
      <c r="U18" s="190"/>
      <c r="V18" s="190"/>
      <c r="W18" s="187" t="s">
        <v>64</v>
      </c>
      <c r="X18" s="214">
        <v>40</v>
      </c>
      <c r="Y18" s="189">
        <f t="shared" si="2"/>
        <v>9.0909090909090917</v>
      </c>
      <c r="Z18" s="223">
        <v>58</v>
      </c>
    </row>
    <row r="19" spans="1:26" ht="27.95" customHeight="1">
      <c r="A19" s="187" t="s">
        <v>65</v>
      </c>
      <c r="B19" s="215">
        <v>174</v>
      </c>
      <c r="C19" s="215">
        <v>218</v>
      </c>
      <c r="D19" s="215">
        <v>218</v>
      </c>
      <c r="E19" s="189">
        <f t="shared" si="0"/>
        <v>100</v>
      </c>
      <c r="F19" s="189">
        <f t="shared" si="1"/>
        <v>61.756373937677054</v>
      </c>
      <c r="G19" s="190"/>
      <c r="H19" s="190"/>
      <c r="I19" s="190"/>
      <c r="J19" s="190"/>
      <c r="K19" s="190"/>
      <c r="L19" s="190"/>
      <c r="M19" s="209"/>
      <c r="N19" s="190"/>
      <c r="O19" s="190"/>
      <c r="P19" s="190"/>
      <c r="Q19" s="190"/>
      <c r="R19" s="190"/>
      <c r="S19" s="190"/>
      <c r="T19" s="190"/>
      <c r="U19" s="190"/>
      <c r="V19" s="190"/>
      <c r="W19" s="187" t="s">
        <v>65</v>
      </c>
      <c r="X19" s="214">
        <v>201</v>
      </c>
      <c r="Y19" s="189">
        <f t="shared" si="2"/>
        <v>92.201834862385326</v>
      </c>
      <c r="Z19" s="223">
        <v>353</v>
      </c>
    </row>
    <row r="20" spans="1:26" ht="27.95" customHeight="1">
      <c r="A20" s="191" t="s">
        <v>66</v>
      </c>
      <c r="B20" s="94">
        <v>1080</v>
      </c>
      <c r="C20" s="215">
        <v>1080</v>
      </c>
      <c r="D20" s="215">
        <v>1080</v>
      </c>
      <c r="E20" s="189">
        <f t="shared" si="0"/>
        <v>100</v>
      </c>
      <c r="F20" s="189">
        <f t="shared" si="1"/>
        <v>98.81061299176578</v>
      </c>
      <c r="G20" s="190"/>
      <c r="H20" s="190"/>
      <c r="I20" s="190"/>
      <c r="J20" s="190"/>
      <c r="K20" s="190"/>
      <c r="L20" s="190"/>
      <c r="M20" s="209"/>
      <c r="N20" s="190"/>
      <c r="O20" s="190"/>
      <c r="P20" s="190"/>
      <c r="Q20" s="190"/>
      <c r="R20" s="190"/>
      <c r="S20" s="190"/>
      <c r="T20" s="190"/>
      <c r="U20" s="190"/>
      <c r="V20" s="190"/>
      <c r="W20" s="191" t="s">
        <v>66</v>
      </c>
      <c r="X20" s="214">
        <v>1080</v>
      </c>
      <c r="Y20" s="189">
        <f t="shared" si="2"/>
        <v>100</v>
      </c>
      <c r="Z20" s="223">
        <v>1093</v>
      </c>
    </row>
    <row r="21" spans="1:26" ht="27.95" customHeight="1">
      <c r="A21" s="191" t="s">
        <v>67</v>
      </c>
      <c r="B21" s="215">
        <v>2701</v>
      </c>
      <c r="C21" s="215"/>
      <c r="D21" s="215"/>
      <c r="E21" s="189"/>
      <c r="F21" s="189">
        <f t="shared" si="1"/>
        <v>0</v>
      </c>
      <c r="G21" s="190"/>
      <c r="H21" s="190"/>
      <c r="I21" s="190"/>
      <c r="J21" s="190"/>
      <c r="K21" s="190"/>
      <c r="L21" s="190"/>
      <c r="M21" s="209"/>
      <c r="N21" s="190"/>
      <c r="O21" s="190"/>
      <c r="P21" s="190"/>
      <c r="Q21" s="190"/>
      <c r="R21" s="190"/>
      <c r="S21" s="190"/>
      <c r="T21" s="190"/>
      <c r="U21" s="190"/>
      <c r="V21" s="190"/>
      <c r="W21" s="191" t="s">
        <v>68</v>
      </c>
      <c r="X21" s="214">
        <v>509</v>
      </c>
      <c r="Y21" s="189"/>
      <c r="Z21" s="223">
        <v>107</v>
      </c>
    </row>
    <row r="22" spans="1:26" ht="26.45" customHeight="1">
      <c r="A22" s="191" t="s">
        <v>68</v>
      </c>
      <c r="B22" s="215"/>
      <c r="C22" s="215">
        <v>7559</v>
      </c>
      <c r="D22" s="215">
        <v>7559</v>
      </c>
      <c r="E22" s="189">
        <f t="shared" si="0"/>
        <v>100</v>
      </c>
      <c r="F22" s="189">
        <f t="shared" si="1"/>
        <v>123.41224489795918</v>
      </c>
      <c r="G22" s="190"/>
      <c r="H22" s="190"/>
      <c r="I22" s="190"/>
      <c r="J22" s="190"/>
      <c r="K22" s="190"/>
      <c r="L22" s="190"/>
      <c r="M22" s="209"/>
      <c r="N22" s="190"/>
      <c r="O22" s="190"/>
      <c r="P22" s="190"/>
      <c r="Q22" s="190"/>
      <c r="R22" s="190"/>
      <c r="S22" s="190"/>
      <c r="T22" s="190"/>
      <c r="U22" s="190"/>
      <c r="V22" s="190"/>
      <c r="W22" s="187" t="s">
        <v>69</v>
      </c>
      <c r="X22" s="214">
        <v>423</v>
      </c>
      <c r="Y22" s="189">
        <f t="shared" si="2"/>
        <v>5.595978304008467</v>
      </c>
      <c r="Z22" s="223">
        <v>6125</v>
      </c>
    </row>
    <row r="23" spans="1:26" ht="27.95" customHeight="1">
      <c r="A23" s="187" t="s">
        <v>69</v>
      </c>
      <c r="B23" s="215">
        <v>423</v>
      </c>
      <c r="C23" s="215">
        <v>716</v>
      </c>
      <c r="D23" s="215">
        <v>716</v>
      </c>
      <c r="E23" s="189">
        <f t="shared" si="0"/>
        <v>100</v>
      </c>
      <c r="F23" s="189">
        <f t="shared" si="1"/>
        <v>169.26713947990544</v>
      </c>
      <c r="G23" s="190"/>
      <c r="H23" s="190"/>
      <c r="I23" s="190"/>
      <c r="J23" s="190"/>
      <c r="K23" s="190"/>
      <c r="L23" s="190"/>
      <c r="M23" s="209"/>
      <c r="N23" s="190"/>
      <c r="O23" s="190"/>
      <c r="P23" s="190"/>
      <c r="Q23" s="190"/>
      <c r="R23" s="190"/>
      <c r="S23" s="190"/>
      <c r="T23" s="190"/>
      <c r="U23" s="190"/>
      <c r="V23" s="190"/>
      <c r="W23" s="187" t="s">
        <v>70</v>
      </c>
      <c r="X23" s="214">
        <v>4526</v>
      </c>
      <c r="Y23" s="189">
        <f t="shared" si="2"/>
        <v>632.12290502793303</v>
      </c>
      <c r="Z23" s="223">
        <v>423</v>
      </c>
    </row>
    <row r="24" spans="1:26" ht="27.95" customHeight="1">
      <c r="A24" s="187" t="s">
        <v>70</v>
      </c>
      <c r="B24" s="215">
        <v>4827</v>
      </c>
      <c r="C24" s="215">
        <v>5579</v>
      </c>
      <c r="D24" s="215">
        <v>5579</v>
      </c>
      <c r="E24" s="189">
        <f t="shared" si="0"/>
        <v>100</v>
      </c>
      <c r="F24" s="189">
        <f t="shared" si="1"/>
        <v>73.96261434442529</v>
      </c>
      <c r="G24" s="192">
        <v>924803</v>
      </c>
      <c r="H24" s="192">
        <v>924804</v>
      </c>
      <c r="I24" s="192">
        <v>924805</v>
      </c>
      <c r="J24" s="192">
        <v>924806</v>
      </c>
      <c r="K24" s="192">
        <v>924807</v>
      </c>
      <c r="L24" s="192">
        <v>924808</v>
      </c>
      <c r="M24" s="192">
        <v>924809</v>
      </c>
      <c r="N24" s="192">
        <v>924810</v>
      </c>
      <c r="O24" s="192">
        <v>924811</v>
      </c>
      <c r="P24" s="192">
        <v>924812</v>
      </c>
      <c r="Q24" s="192">
        <v>924813</v>
      </c>
      <c r="R24" s="192">
        <v>924814</v>
      </c>
      <c r="S24" s="192">
        <v>924815</v>
      </c>
      <c r="T24" s="192">
        <v>924816</v>
      </c>
      <c r="U24" s="192">
        <v>924817</v>
      </c>
      <c r="V24" s="192">
        <v>924818</v>
      </c>
      <c r="W24" s="187" t="s">
        <v>71</v>
      </c>
      <c r="X24" s="214">
        <v>8000</v>
      </c>
      <c r="Y24" s="189">
        <f t="shared" si="2"/>
        <v>143.39487363326762</v>
      </c>
      <c r="Z24" s="223">
        <v>7543</v>
      </c>
    </row>
    <row r="25" spans="1:26" ht="27.95" customHeight="1">
      <c r="A25" s="187" t="s">
        <v>71</v>
      </c>
      <c r="B25" s="215">
        <v>8000</v>
      </c>
      <c r="C25" s="215">
        <v>8000</v>
      </c>
      <c r="D25" s="215">
        <v>8000</v>
      </c>
      <c r="E25" s="189">
        <f t="shared" si="0"/>
        <v>100</v>
      </c>
      <c r="F25" s="189"/>
      <c r="G25" s="190"/>
      <c r="H25" s="190"/>
      <c r="I25" s="190"/>
      <c r="J25" s="190"/>
      <c r="K25" s="190"/>
      <c r="L25" s="190"/>
      <c r="M25" s="209"/>
      <c r="N25" s="190"/>
      <c r="O25" s="190"/>
      <c r="P25" s="190"/>
      <c r="Q25" s="190"/>
      <c r="R25" s="190"/>
      <c r="S25" s="190"/>
      <c r="T25" s="190"/>
      <c r="U25" s="190"/>
      <c r="V25" s="190"/>
      <c r="W25" s="187" t="s">
        <v>72</v>
      </c>
      <c r="X25" s="215">
        <f>106537-96</f>
        <v>106441</v>
      </c>
      <c r="Y25" s="189">
        <f t="shared" si="2"/>
        <v>1330.5125</v>
      </c>
      <c r="Z25" s="223">
        <v>0</v>
      </c>
    </row>
    <row r="26" spans="1:26" ht="27.95" customHeight="1">
      <c r="A26" s="187" t="s">
        <v>72</v>
      </c>
      <c r="B26" s="215">
        <v>181799</v>
      </c>
      <c r="C26" s="215">
        <v>3340</v>
      </c>
      <c r="D26" s="215">
        <v>3340</v>
      </c>
      <c r="E26" s="189">
        <f t="shared" si="0"/>
        <v>100</v>
      </c>
      <c r="F26" s="189">
        <f t="shared" si="1"/>
        <v>166.08652411735454</v>
      </c>
      <c r="G26" s="190"/>
      <c r="H26" s="190"/>
      <c r="I26" s="190"/>
      <c r="J26" s="190"/>
      <c r="K26" s="190"/>
      <c r="L26" s="190"/>
      <c r="M26" s="209"/>
      <c r="N26" s="190"/>
      <c r="O26" s="190"/>
      <c r="P26" s="190"/>
      <c r="Q26" s="190"/>
      <c r="R26" s="190"/>
      <c r="S26" s="190"/>
      <c r="T26" s="190"/>
      <c r="U26" s="190"/>
      <c r="V26" s="190"/>
      <c r="W26" s="187" t="s">
        <v>73</v>
      </c>
      <c r="X26" s="214">
        <v>4699</v>
      </c>
      <c r="Y26" s="189">
        <f t="shared" si="2"/>
        <v>140.68862275449101</v>
      </c>
      <c r="Z26" s="223">
        <v>2011</v>
      </c>
    </row>
    <row r="27" spans="1:26" ht="27.95" customHeight="1">
      <c r="A27" s="187" t="s">
        <v>73</v>
      </c>
      <c r="B27" s="215">
        <v>4478</v>
      </c>
      <c r="C27" s="215">
        <v>4478</v>
      </c>
      <c r="D27" s="215">
        <v>4478</v>
      </c>
      <c r="E27" s="189">
        <f t="shared" si="0"/>
        <v>100</v>
      </c>
      <c r="F27" s="189">
        <f t="shared" si="1"/>
        <v>54.830415085098572</v>
      </c>
      <c r="G27" s="190"/>
      <c r="H27" s="190"/>
      <c r="I27" s="190"/>
      <c r="J27" s="190"/>
      <c r="K27" s="190"/>
      <c r="L27" s="190"/>
      <c r="M27" s="209"/>
      <c r="N27" s="190"/>
      <c r="O27" s="190"/>
      <c r="P27" s="190"/>
      <c r="Q27" s="190"/>
      <c r="R27" s="190"/>
      <c r="S27" s="190"/>
      <c r="T27" s="190"/>
      <c r="U27" s="190"/>
      <c r="V27" s="190"/>
      <c r="W27" s="187"/>
      <c r="X27" s="214"/>
      <c r="Y27" s="189">
        <f t="shared" si="2"/>
        <v>0</v>
      </c>
      <c r="Z27" s="223">
        <v>8167</v>
      </c>
    </row>
    <row r="28" spans="1:26" ht="27.95" customHeight="1" thickBot="1">
      <c r="A28" s="107" t="s">
        <v>74</v>
      </c>
      <c r="B28" s="193"/>
      <c r="C28" s="193">
        <v>7</v>
      </c>
      <c r="D28" s="193">
        <v>7</v>
      </c>
      <c r="E28" s="194">
        <f t="shared" si="0"/>
        <v>100</v>
      </c>
      <c r="F28" s="194">
        <f t="shared" si="1"/>
        <v>140</v>
      </c>
      <c r="G28" s="195"/>
      <c r="H28" s="195"/>
      <c r="I28" s="195"/>
      <c r="J28" s="195"/>
      <c r="K28" s="195"/>
      <c r="L28" s="195"/>
      <c r="M28" s="210"/>
      <c r="N28" s="195"/>
      <c r="O28" s="195"/>
      <c r="P28" s="195"/>
      <c r="Q28" s="195"/>
      <c r="R28" s="195"/>
      <c r="S28" s="195"/>
      <c r="T28" s="195"/>
      <c r="U28" s="195"/>
      <c r="V28" s="195"/>
      <c r="W28" s="107"/>
      <c r="X28" s="216"/>
      <c r="Y28" s="194">
        <f t="shared" si="2"/>
        <v>0</v>
      </c>
      <c r="Z28" s="224">
        <v>5</v>
      </c>
    </row>
    <row r="29" spans="1:26" ht="27.95" customHeight="1" thickTop="1">
      <c r="A29" s="196" t="s">
        <v>44</v>
      </c>
      <c r="B29" s="197">
        <v>765726</v>
      </c>
      <c r="C29" s="197">
        <v>604613</v>
      </c>
      <c r="D29" s="197">
        <v>604613</v>
      </c>
      <c r="E29" s="185">
        <f t="shared" si="0"/>
        <v>100</v>
      </c>
      <c r="F29" s="185">
        <f t="shared" si="1"/>
        <v>96.860201341851806</v>
      </c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6" t="s">
        <v>44</v>
      </c>
      <c r="X29" s="217">
        <f>X6</f>
        <v>739600</v>
      </c>
      <c r="Y29" s="185">
        <f t="shared" si="2"/>
        <v>122.32618220249978</v>
      </c>
      <c r="Z29" s="94">
        <v>624212</v>
      </c>
    </row>
    <row r="30" spans="1:26" ht="27.95" customHeight="1">
      <c r="A30" s="199" t="s">
        <v>75</v>
      </c>
      <c r="B30" s="215">
        <f>B6</f>
        <v>765726</v>
      </c>
      <c r="C30" s="215">
        <f>C6</f>
        <v>604613</v>
      </c>
      <c r="D30" s="215">
        <f>D6</f>
        <v>604613</v>
      </c>
      <c r="E30" s="189"/>
      <c r="F30" s="189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199" t="s">
        <v>75</v>
      </c>
      <c r="X30" s="214">
        <f>X6</f>
        <v>739600</v>
      </c>
      <c r="Y30" s="225"/>
    </row>
    <row r="31" spans="1:26" ht="27.95" customHeight="1">
      <c r="A31" s="201" t="s">
        <v>76</v>
      </c>
      <c r="B31" s="202">
        <f>B29-B30</f>
        <v>0</v>
      </c>
      <c r="C31" s="215"/>
      <c r="D31" s="215"/>
      <c r="E31" s="200"/>
      <c r="F31" s="203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1" t="s">
        <v>76</v>
      </c>
      <c r="X31" s="218"/>
      <c r="Y31" s="225"/>
    </row>
    <row r="32" spans="1:26" ht="27.95" customHeight="1">
      <c r="A32" s="205" t="s">
        <v>77</v>
      </c>
      <c r="B32" s="204"/>
      <c r="C32" s="215"/>
      <c r="D32" s="215"/>
      <c r="E32" s="204"/>
      <c r="F32" s="203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4"/>
      <c r="W32" s="205" t="s">
        <v>77</v>
      </c>
      <c r="X32" s="219"/>
      <c r="Y32" s="225"/>
    </row>
    <row r="33" spans="23:23" ht="24.6" customHeight="1">
      <c r="W33" s="93"/>
    </row>
  </sheetData>
  <mergeCells count="6">
    <mergeCell ref="A1:Y1"/>
    <mergeCell ref="A4:A5"/>
    <mergeCell ref="B4:F4"/>
    <mergeCell ref="G4:H4"/>
    <mergeCell ref="W4:W5"/>
    <mergeCell ref="X4:Y4"/>
  </mergeCells>
  <phoneticPr fontId="4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命名范围</vt:lpstr>
      </vt:variant>
      <vt:variant>
        <vt:i4>15</vt:i4>
      </vt:variant>
    </vt:vector>
  </HeadingPairs>
  <TitlesOfParts>
    <vt:vector size="46" baseType="lpstr">
      <vt:lpstr>RCG8OP</vt:lpstr>
      <vt:lpstr>封面</vt:lpstr>
      <vt:lpstr>GJ4VF6</vt:lpstr>
      <vt:lpstr>目录</vt:lpstr>
      <vt:lpstr>一般公共预算</vt:lpstr>
      <vt:lpstr>表一全区收入 </vt:lpstr>
      <vt:lpstr>表二全区支出</vt:lpstr>
      <vt:lpstr>表三区级收入</vt:lpstr>
      <vt:lpstr>表四区级支出</vt:lpstr>
      <vt:lpstr>表五功能明细</vt:lpstr>
      <vt:lpstr>表六经济明细</vt:lpstr>
      <vt:lpstr>表七转移支付</vt:lpstr>
      <vt:lpstr>表八专项转移支付</vt:lpstr>
      <vt:lpstr>表九一般债务</vt:lpstr>
      <vt:lpstr>政府性基金预算</vt:lpstr>
      <vt:lpstr>表十全区收入</vt:lpstr>
      <vt:lpstr>表十一全区支出</vt:lpstr>
      <vt:lpstr>表十二区级收入</vt:lpstr>
      <vt:lpstr>表十三区级支出</vt:lpstr>
      <vt:lpstr>表十四全区支出明细</vt:lpstr>
      <vt:lpstr>表十五转移支付</vt:lpstr>
      <vt:lpstr>表十六专项转移支付</vt:lpstr>
      <vt:lpstr>表十七专项债务</vt:lpstr>
      <vt:lpstr>社会保险基金预算</vt:lpstr>
      <vt:lpstr>表十八全区收入</vt:lpstr>
      <vt:lpstr>表十九全区支出</vt:lpstr>
      <vt:lpstr>国有资本经营预算</vt:lpstr>
      <vt:lpstr>表二十全区收入</vt:lpstr>
      <vt:lpstr>表二十一全区支出</vt:lpstr>
      <vt:lpstr>表二十二区级支出</vt:lpstr>
      <vt:lpstr>表二十三转移支付</vt:lpstr>
      <vt:lpstr>表二全区支出!Print_Area</vt:lpstr>
      <vt:lpstr>表二十全区收入!Print_Area</vt:lpstr>
      <vt:lpstr>表六经济明细!Print_Area</vt:lpstr>
      <vt:lpstr>表十四全区支出明细!Print_Area</vt:lpstr>
      <vt:lpstr>表十一全区支出!Print_Area</vt:lpstr>
      <vt:lpstr>表五功能明细!Print_Area</vt:lpstr>
      <vt:lpstr>一般公共预算!Print_Area</vt:lpstr>
      <vt:lpstr>政府性基金预算!Print_Area</vt:lpstr>
      <vt:lpstr>表二全区支出!Print_Titles</vt:lpstr>
      <vt:lpstr>表六经济明细!Print_Titles</vt:lpstr>
      <vt:lpstr>表十全区收入!Print_Titles</vt:lpstr>
      <vt:lpstr>表十四全区支出明细!Print_Titles</vt:lpstr>
      <vt:lpstr>表十一全区支出!Print_Titles</vt:lpstr>
      <vt:lpstr>表五功能明细!Print_Titles</vt:lpstr>
      <vt:lpstr>'表一全区收入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2022-12-30T05:26:00Z</cp:lastPrinted>
  <dcterms:created xsi:type="dcterms:W3CDTF">2016-06-03T03:51:00Z</dcterms:created>
  <dcterms:modified xsi:type="dcterms:W3CDTF">2023-01-19T10:35:06Z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false</vt:bool>
  </property>
  <property fmtid="{D5CDD505-2E9C-101B-9397-08002B2CF9AE}" pid="4" name="KSORubyTemplateID">
    <vt:lpwstr>14</vt:lpwstr>
  </property>
  <property fmtid="{D5CDD505-2E9C-101B-9397-08002B2CF9AE}" pid="5" name="ICV">
    <vt:lpwstr>C9997BE84A0E400B8399E663FC9D1455</vt:lpwstr>
  </property>
</Properties>
</file>