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085" tabRatio="930" firstSheet="1" activeTab="9"/>
  </bookViews>
  <sheets>
    <sheet name="RCG8OP" sheetId="60" state="hidden" r:id="rId1"/>
    <sheet name="封面" sheetId="52" r:id="rId2"/>
    <sheet name="GJ4VF6" sheetId="58" state="hidden" r:id="rId3"/>
    <sheet name="目录" sheetId="66" r:id="rId4"/>
    <sheet name="一般公共预算" sheetId="39" r:id="rId5"/>
    <sheet name="表一全区收入 " sheetId="55" r:id="rId6"/>
    <sheet name="表二全区支出" sheetId="2" r:id="rId7"/>
    <sheet name="表三区级收入" sheetId="68" r:id="rId8"/>
    <sheet name="表四区级支出" sheetId="67" r:id="rId9"/>
    <sheet name="表五功能明细" sheetId="53" r:id="rId10"/>
    <sheet name="表六经济明细" sheetId="54" r:id="rId11"/>
    <sheet name="表七转移支付" sheetId="69" r:id="rId12"/>
    <sheet name="表八专项转移支付" sheetId="70" r:id="rId13"/>
    <sheet name="表九一般债务" sheetId="71" r:id="rId14"/>
    <sheet name="政府性基金预算" sheetId="40" r:id="rId15"/>
    <sheet name="表十全区收入" sheetId="17" r:id="rId16"/>
    <sheet name="表十一全区支出" sheetId="19" r:id="rId17"/>
    <sheet name="表十二区级收入" sheetId="72" r:id="rId18"/>
    <sheet name="表十三区级支出" sheetId="73" r:id="rId19"/>
    <sheet name="表十四全区支出明细" sheetId="47" r:id="rId20"/>
    <sheet name="表十五转移支付" sheetId="74" r:id="rId21"/>
    <sheet name="表十六专项转移支付" sheetId="75" r:id="rId22"/>
    <sheet name="表十七专项债务" sheetId="76" r:id="rId23"/>
    <sheet name="社会保险基金预算" sheetId="79" r:id="rId24"/>
    <sheet name="表十八全区收入" sheetId="77" r:id="rId25"/>
    <sheet name="表十九全区支出" sheetId="78" r:id="rId26"/>
    <sheet name="国有资本经营预算" sheetId="63" r:id="rId27"/>
    <sheet name="表二十全区收入" sheetId="64" r:id="rId28"/>
    <sheet name="表二十一全区支出" sheetId="65" r:id="rId29"/>
    <sheet name="表二十二区级收入" sheetId="82" r:id="rId30"/>
    <sheet name="表二十三区级支出" sheetId="80" r:id="rId31"/>
    <sheet name="表二十四转移支付" sheetId="81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9" hidden="1">表五功能明细!$A$4:$E$307</definedName>
    <definedName name="_Order1" hidden="1">255</definedName>
    <definedName name="_Order2" hidden="1">255</definedName>
    <definedName name="a">#REF!</definedName>
    <definedName name="aaaa">#REF!</definedName>
    <definedName name="bbb">#REF!</definedName>
    <definedName name="ccc">#REF!</definedName>
    <definedName name="Database" hidden="1">[1]PKx!$A$1:$AP$622</definedName>
    <definedName name="database2">#REF!</definedName>
    <definedName name="database3">#REF!</definedName>
    <definedName name="fg">#REF!</definedName>
    <definedName name="gxxe2003">'[2]P1012001'!$A$6:$E$117</definedName>
    <definedName name="gxxe20032">'[3]P1012001'!$A$6:$E$117</definedName>
    <definedName name="hhhh">#REF!</definedName>
    <definedName name="kkkk">#REF!</definedName>
    <definedName name="_xlnm.Print_Area" localSheetId="6">表二全区支出!$A$1:$I$35</definedName>
    <definedName name="_xlnm.Print_Area" localSheetId="27">表二十全区收入!$A$1:$H$16</definedName>
    <definedName name="_xlnm.Print_Area" localSheetId="10">表六经济明细!$A$1:$B$50</definedName>
    <definedName name="_xlnm.Print_Area" localSheetId="19">表十四全区支出明细!$A$1:$C$37</definedName>
    <definedName name="_xlnm.Print_Area" localSheetId="16">表十一全区支出!$A$1:$I$18</definedName>
    <definedName name="_xlnm.Print_Area" localSheetId="9">表五功能明细!$A$1:$D$340</definedName>
    <definedName name="_xlnm.Print_Area" localSheetId="4">一般公共预算!$A$1:$K$8</definedName>
    <definedName name="_xlnm.Print_Area" localSheetId="14">政府性基金预算!$A$1:$K$8</definedName>
    <definedName name="Print_Area_MI">#REF!</definedName>
    <definedName name="_xlnm.Print_Titles" localSheetId="6">表二全区支出!$1:$5</definedName>
    <definedName name="_xlnm.Print_Titles" localSheetId="10">表六经济明细!$1:$5</definedName>
    <definedName name="_xlnm.Print_Titles" localSheetId="15">表十全区收入!$1:$2</definedName>
    <definedName name="_xlnm.Print_Titles" localSheetId="19">表十四全区支出明细!$1:$3</definedName>
    <definedName name="_xlnm.Print_Titles" localSheetId="16">表十一全区支出!$1:$4</definedName>
    <definedName name="_xlnm.Print_Titles" localSheetId="9">表五功能明细!$1:$4</definedName>
    <definedName name="_xlnm.Print_Titles" localSheetId="5">'表一全区收入 '!$1:$5</definedName>
    <definedName name="zhe">#REF!</definedName>
    <definedName name="啊">#REF!</definedName>
    <definedName name="大多数">[4]XL4Poppy!$A$15</definedName>
    <definedName name="大调动">#REF!</definedName>
    <definedName name="鹅eee">#REF!</definedName>
    <definedName name="饿">#REF!</definedName>
    <definedName name="飞过海">[5]XL4Poppy!$C$4</definedName>
    <definedName name="汇率">#REF!</definedName>
    <definedName name="胶">#REF!</definedName>
    <definedName name="结构">#REF!</definedName>
    <definedName name="经7">#REF!</definedName>
    <definedName name="经二7">#REF!</definedName>
    <definedName name="经二8">#REF!</definedName>
    <definedName name="经一7">#REF!</definedName>
    <definedName name="全额差额比例">'[6]C01-1'!#REF!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脱钩">#REF!</definedName>
    <definedName name="位次d">[7]四月份月报!#REF!</definedName>
    <definedName name="先征后返徐2">#REF!</definedName>
    <definedName name="预备费分项目">#REF!</definedName>
    <definedName name="综合">#REF!</definedName>
    <definedName name="综核">#REF!</definedName>
    <definedName name="전">#REF!</definedName>
    <definedName name="주택사업본부">#REF!</definedName>
    <definedName name="철구사업본부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<sst xmlns="http://schemas.openxmlformats.org/spreadsheetml/2006/main" count="1524" uniqueCount="835">
  <si>
    <t>天津市河东区2023年预算执行
情况和2024年预算(草案)</t>
  </si>
  <si>
    <t>政府预算草案报表目录</t>
  </si>
  <si>
    <t>表号</t>
  </si>
  <si>
    <t>名称</t>
  </si>
  <si>
    <t>备注</t>
  </si>
  <si>
    <t>表一</t>
  </si>
  <si>
    <t>河东区全区2023年一般公共收入预算执行情况和2024年收入预算表</t>
  </si>
  <si>
    <t>一般公共预算</t>
  </si>
  <si>
    <t>表二</t>
  </si>
  <si>
    <t>河东区全区2023年一般公共支出预算执行情况和2024年支出预算表</t>
  </si>
  <si>
    <t>表三</t>
  </si>
  <si>
    <t>河东区区级2023年一般公共收入预算执行情况和2024年收入预算表</t>
  </si>
  <si>
    <t>表四</t>
  </si>
  <si>
    <t>河东区区级2023年一般公共支出预算执行情况和2024年支出预算表</t>
  </si>
  <si>
    <t>表五</t>
  </si>
  <si>
    <t>河东区区级2023年一般公共支出预算执行情况和2024年支出预算功能分类明细表</t>
  </si>
  <si>
    <t>表六</t>
  </si>
  <si>
    <t>河东区区级2024年基本支出和项目支出预算政府经济分类明细表</t>
  </si>
  <si>
    <t>表七</t>
  </si>
  <si>
    <t>2023年河东区对街/乡/镇税收返还和一般公共预算转移支付预算执行情况和2024年预算表</t>
  </si>
  <si>
    <t>表八</t>
  </si>
  <si>
    <t>河东区对街/乡/镇2024年转移支付预算表</t>
  </si>
  <si>
    <t>表九</t>
  </si>
  <si>
    <t>河东区2023年政府一般债务情况表</t>
  </si>
  <si>
    <t>表十</t>
  </si>
  <si>
    <t>河东区全区2023年政府性基金收入预算执行情况和2024年收入预算表</t>
  </si>
  <si>
    <t>政府性基金预算</t>
  </si>
  <si>
    <t>表十一</t>
  </si>
  <si>
    <t>河东区全区2023年政府性基金支出预算执行情况和2024年支出预算表</t>
  </si>
  <si>
    <t>表十二</t>
  </si>
  <si>
    <t>河东区区级2023年政府性基金收入预算执行情况和2024年收入预算表</t>
  </si>
  <si>
    <t>表十三</t>
  </si>
  <si>
    <t>河东区区级2023年政府性基金支出预算执行情况和2024年支出预算表</t>
  </si>
  <si>
    <t>表十四</t>
  </si>
  <si>
    <t>河东区2023年政府性基金支出预算执行情况和2024年支出预算明细表</t>
  </si>
  <si>
    <t>表十五</t>
  </si>
  <si>
    <t>2023年区对街/乡/镇政府性基金转移支付预算执行情况和2024年预算表</t>
  </si>
  <si>
    <t>表十六</t>
  </si>
  <si>
    <t>街/乡/镇2024年专项转移支付预算表</t>
  </si>
  <si>
    <t>表十七</t>
  </si>
  <si>
    <t>河东区2023年政府专项债务情况表</t>
  </si>
  <si>
    <t>表十八</t>
  </si>
  <si>
    <t>全区2023年社会保险基金收入预算执行情况和2024年收入预算表</t>
  </si>
  <si>
    <t>社会保险基金预算</t>
  </si>
  <si>
    <t>表十九</t>
  </si>
  <si>
    <t>全区2023年社会保险基金支出预算执行情况和2024年支出预算表</t>
  </si>
  <si>
    <t>表二十</t>
  </si>
  <si>
    <t>河东区全区2023年国有资本经营收入预算执行情况和2024年收入预算表</t>
  </si>
  <si>
    <t>国有资本经营预算</t>
  </si>
  <si>
    <t>表二十一</t>
  </si>
  <si>
    <t>河东区全区2023年国有资本经营支出预算执行情况和2024年支出预算表</t>
  </si>
  <si>
    <t>表二十二</t>
  </si>
  <si>
    <t>河东区区级2023年国有资本经营收入预算执行情况和2024年收入预算表</t>
  </si>
  <si>
    <t>表二十三</t>
  </si>
  <si>
    <t>河东区区级2023年国有资本经营支出预算执行情况和2024年支出预算表</t>
  </si>
  <si>
    <t>表二十四</t>
  </si>
  <si>
    <t>2023年区对街乡镇国有资本经营预算转移支付执行情况和2024年预算表</t>
  </si>
  <si>
    <t>单位：万元</t>
  </si>
  <si>
    <t>项           目</t>
  </si>
  <si>
    <t>2023年</t>
  </si>
  <si>
    <t>2024年</t>
  </si>
  <si>
    <t>预   算</t>
  </si>
  <si>
    <t>调整预算</t>
  </si>
  <si>
    <t>预算执行
（预计）</t>
  </si>
  <si>
    <t>执行为调
整预算％</t>
  </si>
  <si>
    <t>执行为2022
年决算％</t>
  </si>
  <si>
    <t>预算为2023
年执行％</t>
  </si>
  <si>
    <t>2022年决算</t>
  </si>
  <si>
    <t>一 般 公 共 收 入 合 计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</si>
  <si>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</si>
  <si>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</si>
  <si>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</si>
  <si>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</si>
  <si>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</si>
  <si>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</si>
  <si>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</si>
  <si>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</si>
  <si>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</si>
  <si>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</si>
  <si>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</si>
  <si>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契税</t>
  </si>
  <si>
    <t>环保税</t>
  </si>
  <si>
    <t>其他税收收入</t>
  </si>
  <si>
    <t>二、非税收入</t>
  </si>
  <si>
    <t>专项收入</t>
  </si>
  <si>
    <t xml:space="preserve">    教育费附加收入</t>
  </si>
  <si>
    <t xml:space="preserve">    地方教育附加收入</t>
  </si>
  <si>
    <t xml:space="preserve">    残疾人就业保障金收入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</si>
  <si>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</si>
  <si>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</si>
  <si>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</si>
  <si>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</si>
  <si>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</si>
  <si>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其他收入</t>
  </si>
  <si>
    <t>加：市级税收返还收入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</si>
  <si>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市级转移支付收入</t>
    </r>
  </si>
  <si>
    <t xml:space="preserve">    新增一般债券转贷收入</t>
  </si>
  <si>
    <t xml:space="preserve">    新增一般债券转贷收入（再融资）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</si>
  <si>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上</t>
    </r>
    <r>
      <rPr>
        <sz val="12"/>
        <rFont val="宋体"/>
        <charset val="134"/>
      </rPr>
      <t>年结余收入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</si>
  <si>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调入调出资金等</t>
    </r>
  </si>
  <si>
    <t xml:space="preserve">    动用预算稳定调节基金</t>
  </si>
  <si>
    <t>减：结算上解</t>
  </si>
  <si>
    <t>一 般 公 共 收 入 总 计</t>
  </si>
  <si>
    <t>参考表样2</t>
  </si>
  <si>
    <t>项目</t>
  </si>
  <si>
    <t>预算为2023
年执行％ 
（按同比口径）</t>
  </si>
  <si>
    <t>一 般 公 共 支 出 合 计</t>
  </si>
  <si>
    <t>一般公共服务支出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</si>
  <si>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</si>
  <si>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</si>
  <si>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</si>
  <si>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</si>
  <si>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</si>
  <si>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</si>
  <si>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</si>
  <si>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</si>
  <si>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</si>
  <si>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资源勘探工业信息等支出</t>
  </si>
  <si>
    <t>商业服务业等支出</t>
  </si>
  <si>
    <t>金融支出</t>
  </si>
  <si>
    <t>援助其他地区支出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</si>
  <si>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</si>
  <si>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</si>
  <si>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</si>
  <si>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</si>
  <si>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</si>
  <si>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</si>
  <si>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</si>
  <si>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>加：一般债务还本支出</t>
  </si>
  <si>
    <t xml:space="preserve">    再融资一般债务还本支出</t>
  </si>
  <si>
    <t>一 般 公 共 支 出 总 计</t>
  </si>
  <si>
    <t>减：一般公共支出总计</t>
  </si>
  <si>
    <t>一 般 公 共 结 余</t>
  </si>
  <si>
    <t>其中：结转项目资金</t>
  </si>
  <si>
    <t xml:space="preserve">      补充预算稳定调节基金</t>
  </si>
  <si>
    <t>2023年预算执行
（预计）</t>
  </si>
  <si>
    <t>2024年预算</t>
  </si>
  <si>
    <t>合计</t>
  </si>
  <si>
    <t xml:space="preserve">  一般公共服务支出</t>
  </si>
  <si>
    <t xml:space="preserve">    人大事务</t>
  </si>
  <si>
    <t>人大事务</t>
  </si>
  <si>
    <t xml:space="preserve">      行政运行</t>
  </si>
  <si>
    <t>行政运行</t>
  </si>
  <si>
    <t xml:space="preserve">      人大会议</t>
  </si>
  <si>
    <t>人大会议</t>
  </si>
  <si>
    <t xml:space="preserve">      人大代表履职能力提升</t>
  </si>
  <si>
    <t>人大代表履职能力提升</t>
  </si>
  <si>
    <t xml:space="preserve">      代表工作</t>
  </si>
  <si>
    <t>代表工作</t>
  </si>
  <si>
    <t xml:space="preserve">      其他人大事务支出</t>
  </si>
  <si>
    <t>其他人大事务支出</t>
  </si>
  <si>
    <t xml:space="preserve">    政协事务</t>
  </si>
  <si>
    <t>政协事务</t>
  </si>
  <si>
    <t xml:space="preserve">      政协会议</t>
  </si>
  <si>
    <t>政协会议</t>
  </si>
  <si>
    <t xml:space="preserve">      其他政协事务支出</t>
  </si>
  <si>
    <t>其他政协事务支出</t>
  </si>
  <si>
    <t xml:space="preserve">    政府办公厅(室)及相关机构事务</t>
  </si>
  <si>
    <t>政府办公厅（室）及相关机构事务</t>
  </si>
  <si>
    <t xml:space="preserve">      政务公开审批</t>
  </si>
  <si>
    <t>一般行政管理事务</t>
  </si>
  <si>
    <t xml:space="preserve">      信访事务</t>
  </si>
  <si>
    <t>政务公开审批</t>
  </si>
  <si>
    <t xml:space="preserve">      事业运行</t>
  </si>
  <si>
    <t>事业运行</t>
  </si>
  <si>
    <t xml:space="preserve">      其他政府办公厅(室)及相关机构事务支出</t>
  </si>
  <si>
    <t>发展与改革事务</t>
  </si>
  <si>
    <t xml:space="preserve">    发展与改革事务</t>
  </si>
  <si>
    <t>物价管理</t>
  </si>
  <si>
    <t xml:space="preserve">      战略规划与实施</t>
  </si>
  <si>
    <t>其他发展与改革事务支出</t>
  </si>
  <si>
    <t xml:space="preserve">      其他发展与改革事务支出</t>
  </si>
  <si>
    <t>统计信息事务</t>
  </si>
  <si>
    <t xml:space="preserve">    统计信息事务</t>
  </si>
  <si>
    <t>专项普查活动</t>
  </si>
  <si>
    <t xml:space="preserve">      专项普查活动</t>
  </si>
  <si>
    <t>统计抽样调查</t>
  </si>
  <si>
    <t xml:space="preserve">    财政事务</t>
  </si>
  <si>
    <t>其他统计信息事务支出</t>
  </si>
  <si>
    <t>财政事务</t>
  </si>
  <si>
    <t xml:space="preserve">      一般行政管理事务</t>
  </si>
  <si>
    <t xml:space="preserve">      机关服务</t>
  </si>
  <si>
    <t>预算改革业务</t>
  </si>
  <si>
    <t xml:space="preserve">      预算改革业务</t>
  </si>
  <si>
    <t>信息化建设</t>
  </si>
  <si>
    <t xml:space="preserve">      信息化建设</t>
  </si>
  <si>
    <t>财政委托业务支出</t>
  </si>
  <si>
    <t xml:space="preserve">      其他财政事务支出</t>
  </si>
  <si>
    <t>其他财政事务支出</t>
  </si>
  <si>
    <t xml:space="preserve">    税收事务</t>
  </si>
  <si>
    <t>税收事务</t>
  </si>
  <si>
    <t xml:space="preserve">    审计事务</t>
  </si>
  <si>
    <t>审计事务</t>
  </si>
  <si>
    <t>审计管理</t>
  </si>
  <si>
    <t xml:space="preserve">    纪检监察事务</t>
  </si>
  <si>
    <t>其他审计事务支出</t>
  </si>
  <si>
    <t>纪检监察事务</t>
  </si>
  <si>
    <t xml:space="preserve">      其他纪检监察事务支出</t>
  </si>
  <si>
    <t xml:space="preserve">    商贸事务</t>
  </si>
  <si>
    <t>其他纪检监察事务支出</t>
  </si>
  <si>
    <t>商贸事务</t>
  </si>
  <si>
    <t xml:space="preserve">      国际经济合作</t>
  </si>
  <si>
    <t xml:space="preserve">      招商引资</t>
  </si>
  <si>
    <t>招商引资</t>
  </si>
  <si>
    <t xml:space="preserve">      其他商贸事务支出</t>
  </si>
  <si>
    <t xml:space="preserve">    档案事务</t>
  </si>
  <si>
    <t>知识产权事务</t>
  </si>
  <si>
    <t xml:space="preserve">      其他档案事务支出</t>
  </si>
  <si>
    <t xml:space="preserve">    民主党派及工商联事务</t>
  </si>
  <si>
    <t>档案事务</t>
  </si>
  <si>
    <t>档案馆</t>
  </si>
  <si>
    <t xml:space="preserve">    群众团体事务</t>
  </si>
  <si>
    <t>其他档案事务支出</t>
  </si>
  <si>
    <t>民主党派及工商联事务</t>
  </si>
  <si>
    <t xml:space="preserve">      其他群众团体事务支出</t>
  </si>
  <si>
    <t xml:space="preserve">    党委办公厅(室)及相关机构事务</t>
  </si>
  <si>
    <t>其他民主党派及工商联事务支出</t>
  </si>
  <si>
    <t>群众团体事务</t>
  </si>
  <si>
    <t xml:space="preserve">      其他党委办公厅(室)及相关机构事务支出</t>
  </si>
  <si>
    <t>其他群众团体事务支出</t>
  </si>
  <si>
    <t xml:space="preserve">    组织事务</t>
  </si>
  <si>
    <t>党委办公厅（室）及相关机构事务</t>
  </si>
  <si>
    <t xml:space="preserve">      其他组织事务支出</t>
  </si>
  <si>
    <t xml:space="preserve">    宣传事务</t>
  </si>
  <si>
    <t>其他党委办公厅（室）及相关机构事务支出</t>
  </si>
  <si>
    <t>组织事务</t>
  </si>
  <si>
    <t xml:space="preserve">      其他宣传事务支出</t>
  </si>
  <si>
    <t xml:space="preserve">    统战事务</t>
  </si>
  <si>
    <t>其他组织事务支出</t>
  </si>
  <si>
    <t xml:space="preserve">      其他统战事务支出</t>
  </si>
  <si>
    <t>宣传事务</t>
  </si>
  <si>
    <t xml:space="preserve">    其他共产党事务支出</t>
  </si>
  <si>
    <t>其他宣传事务支出</t>
  </si>
  <si>
    <t xml:space="preserve">      其他共产党事务支出</t>
  </si>
  <si>
    <t>统战事务</t>
  </si>
  <si>
    <t xml:space="preserve">    网信事务</t>
  </si>
  <si>
    <t>其他统战事务支出</t>
  </si>
  <si>
    <t>其他共产党事务支出</t>
  </si>
  <si>
    <t xml:space="preserve">      其他网信事务支出</t>
  </si>
  <si>
    <t xml:space="preserve">    市场监督管理事务</t>
  </si>
  <si>
    <t>网信事务</t>
  </si>
  <si>
    <t xml:space="preserve">      其他市场监督管理事务</t>
  </si>
  <si>
    <t>其他网信事务支出</t>
  </si>
  <si>
    <t xml:space="preserve">    其他一般公共服务支出</t>
  </si>
  <si>
    <t>市场监督管理事务</t>
  </si>
  <si>
    <t xml:space="preserve">      其他一般公共服务支出</t>
  </si>
  <si>
    <t xml:space="preserve">  公共安全支出</t>
  </si>
  <si>
    <t>药品事务</t>
  </si>
  <si>
    <t xml:space="preserve">    公安</t>
  </si>
  <si>
    <t>医疗器械事务</t>
  </si>
  <si>
    <t>化妆品事务</t>
  </si>
  <si>
    <t xml:space="preserve">      执法办案</t>
  </si>
  <si>
    <t>其他市场监督管理事务</t>
  </si>
  <si>
    <t xml:space="preserve">      其他公安支出</t>
  </si>
  <si>
    <t>信访事务</t>
  </si>
  <si>
    <t xml:space="preserve">    司法</t>
  </si>
  <si>
    <t xml:space="preserve">      基层司法业务</t>
  </si>
  <si>
    <t>信访业务</t>
  </si>
  <si>
    <t xml:space="preserve">      普法宣传</t>
  </si>
  <si>
    <t>其他信访事务支出</t>
  </si>
  <si>
    <t xml:space="preserve">      公共法律服务</t>
  </si>
  <si>
    <t>其他一般公共服务支出</t>
  </si>
  <si>
    <t xml:space="preserve">      社区矫正</t>
  </si>
  <si>
    <t xml:space="preserve">      法治建设</t>
  </si>
  <si>
    <t xml:space="preserve">  教育支出</t>
  </si>
  <si>
    <t>公安</t>
  </si>
  <si>
    <t xml:space="preserve">    教育管理事务</t>
  </si>
  <si>
    <t>执法办案</t>
  </si>
  <si>
    <t xml:space="preserve">      其他教育管理事务支出</t>
  </si>
  <si>
    <t>其他公安支出</t>
  </si>
  <si>
    <t xml:space="preserve">    普通教育</t>
  </si>
  <si>
    <t>司法</t>
  </si>
  <si>
    <t xml:space="preserve">      学前教育</t>
  </si>
  <si>
    <t xml:space="preserve">      小学教育</t>
  </si>
  <si>
    <t>基层司法业务</t>
  </si>
  <si>
    <t xml:space="preserve">      初中教育</t>
  </si>
  <si>
    <t>普法宣传</t>
  </si>
  <si>
    <t xml:space="preserve">      高中教育</t>
  </si>
  <si>
    <t>公共法律服务</t>
  </si>
  <si>
    <t xml:space="preserve">    职业教育</t>
  </si>
  <si>
    <t>社区矫正</t>
  </si>
  <si>
    <t xml:space="preserve">      中等职业教育</t>
  </si>
  <si>
    <t>法治建设</t>
  </si>
  <si>
    <t xml:space="preserve">      高等职业教育</t>
  </si>
  <si>
    <t xml:space="preserve">    特殊教育</t>
  </si>
  <si>
    <t>教育管理事务</t>
  </si>
  <si>
    <t xml:space="preserve">      特殊学校教育</t>
  </si>
  <si>
    <t xml:space="preserve">    进修及培训</t>
  </si>
  <si>
    <t xml:space="preserve">      教师进修</t>
  </si>
  <si>
    <t>其他教育管理事务支出</t>
  </si>
  <si>
    <t xml:space="preserve">      干部教育</t>
  </si>
  <si>
    <t>普通教育</t>
  </si>
  <si>
    <t xml:space="preserve">      其他进修及培训</t>
  </si>
  <si>
    <t>学前教育</t>
  </si>
  <si>
    <t xml:space="preserve">    教育费附加安排的支出</t>
  </si>
  <si>
    <t>小学教育</t>
  </si>
  <si>
    <t xml:space="preserve">      城市中小学教学设施</t>
  </si>
  <si>
    <t>初中教育</t>
  </si>
  <si>
    <t xml:space="preserve">    其他教育支出</t>
  </si>
  <si>
    <t>高中教育</t>
  </si>
  <si>
    <t xml:space="preserve">      其他教育支出</t>
  </si>
  <si>
    <t>其他普通教育支出</t>
  </si>
  <si>
    <t xml:space="preserve">  科学技术支出</t>
  </si>
  <si>
    <t>职业教育</t>
  </si>
  <si>
    <t xml:space="preserve">    科学技术管理事务</t>
  </si>
  <si>
    <t>中等职业教育</t>
  </si>
  <si>
    <t>高等职业教育</t>
  </si>
  <si>
    <t xml:space="preserve">    技术研究与开发</t>
  </si>
  <si>
    <t>特殊教育</t>
  </si>
  <si>
    <t xml:space="preserve">      其他技术研究与开发支出</t>
  </si>
  <si>
    <t>特殊学校教育</t>
  </si>
  <si>
    <t xml:space="preserve">    科学技术普及</t>
  </si>
  <si>
    <t>进修及培训</t>
  </si>
  <si>
    <t xml:space="preserve">      机构运行</t>
  </si>
  <si>
    <t>教师进修</t>
  </si>
  <si>
    <t xml:space="preserve">      科普活动</t>
  </si>
  <si>
    <t>干部教育</t>
  </si>
  <si>
    <t xml:space="preserve">  文化旅游体育与传媒支出</t>
  </si>
  <si>
    <t>培训支出</t>
  </si>
  <si>
    <t xml:space="preserve">    文化和旅游</t>
  </si>
  <si>
    <t>其他教育支出</t>
  </si>
  <si>
    <t xml:space="preserve">      图书馆</t>
  </si>
  <si>
    <t xml:space="preserve">      群众文化</t>
  </si>
  <si>
    <t>科学技术管理事务</t>
  </si>
  <si>
    <t xml:space="preserve">      文化创作与保护</t>
  </si>
  <si>
    <t xml:space="preserve">      文化和旅游市场管理</t>
  </si>
  <si>
    <t>技术研究与开发</t>
  </si>
  <si>
    <t xml:space="preserve">    体育</t>
  </si>
  <si>
    <t>其他技术研究与开发支出</t>
  </si>
  <si>
    <t>科学技术普及</t>
  </si>
  <si>
    <t xml:space="preserve">      体育场馆</t>
  </si>
  <si>
    <t>机构运行</t>
  </si>
  <si>
    <t xml:space="preserve">      群众体育</t>
  </si>
  <si>
    <t>科普活动</t>
  </si>
  <si>
    <t xml:space="preserve">  社会保障和就业支出</t>
  </si>
  <si>
    <t>其他科学技术支出</t>
  </si>
  <si>
    <t xml:space="preserve">    人力资源和社会保障管理事务</t>
  </si>
  <si>
    <t>文化和旅游</t>
  </si>
  <si>
    <t xml:space="preserve">      劳动保障监察</t>
  </si>
  <si>
    <t xml:space="preserve">      公共就业服务和职业技能鉴定机构</t>
  </si>
  <si>
    <t>图书馆</t>
  </si>
  <si>
    <t xml:space="preserve">      劳动人事争议调解仲裁</t>
  </si>
  <si>
    <t>群众文化</t>
  </si>
  <si>
    <t xml:space="preserve">    民政管理事务</t>
  </si>
  <si>
    <t>体育</t>
  </si>
  <si>
    <t xml:space="preserve">      社会组织管理</t>
  </si>
  <si>
    <t>体育场馆</t>
  </si>
  <si>
    <t xml:space="preserve">      基层政权建设和社区治理</t>
  </si>
  <si>
    <t>群众体育</t>
  </si>
  <si>
    <t xml:space="preserve">      其他民政管理事务支出</t>
  </si>
  <si>
    <t xml:space="preserve">    行政事业单位养老支出</t>
  </si>
  <si>
    <t>人力资源和社会保障管理事务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</si>
  <si>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</si>
  <si>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</si>
  <si>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</si>
  <si>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>劳动保障监察</t>
  </si>
  <si>
    <t xml:space="preserve">      其他行政事业单位养老支出</t>
  </si>
  <si>
    <t>公共就业服务和职业技能鉴定机构</t>
  </si>
  <si>
    <t xml:space="preserve">    就业补助</t>
  </si>
  <si>
    <t>劳动人事争议调解仲裁</t>
  </si>
  <si>
    <t xml:space="preserve">      就业创业服务补贴</t>
  </si>
  <si>
    <t>民政管理事务</t>
  </si>
  <si>
    <t xml:space="preserve">      公益性岗位补贴</t>
  </si>
  <si>
    <t xml:space="preserve">      就业见习补贴</t>
  </si>
  <si>
    <t>基层政权建设和社区治理</t>
  </si>
  <si>
    <t xml:space="preserve">      其他就业补助支出</t>
  </si>
  <si>
    <t>其他民政管理事务支出</t>
  </si>
  <si>
    <t xml:space="preserve">    抚恤</t>
  </si>
  <si>
    <t>行政事业单位养老支出</t>
  </si>
  <si>
    <t xml:space="preserve">      死亡抚恤</t>
  </si>
  <si>
    <t>机关事业单位基本养老保险缴费支出</t>
  </si>
  <si>
    <t xml:space="preserve">      伤残抚恤</t>
  </si>
  <si>
    <t>机关事业单位职业年金缴费支出</t>
  </si>
  <si>
    <t xml:space="preserve">      在乡复员、退伍军人生活补助</t>
  </si>
  <si>
    <t>对机关事业单位基本养老保险基金的补助</t>
  </si>
  <si>
    <t xml:space="preserve">      义务兵优待</t>
  </si>
  <si>
    <t>其他行政事业单位养老支出</t>
  </si>
  <si>
    <t xml:space="preserve">      农村籍退役士兵老年生活补助</t>
  </si>
  <si>
    <t>就业补助</t>
  </si>
  <si>
    <t xml:space="preserve">      其他优抚支出</t>
  </si>
  <si>
    <t>就业创业服务补贴</t>
  </si>
  <si>
    <t xml:space="preserve">    退役安置</t>
  </si>
  <si>
    <t>职业培训补贴</t>
  </si>
  <si>
    <t xml:space="preserve">      退役士兵安置</t>
  </si>
  <si>
    <t>社会保险补贴</t>
  </si>
  <si>
    <t xml:space="preserve">      军队移交政府的离退休人员安置</t>
  </si>
  <si>
    <t>公益性岗位补贴</t>
  </si>
  <si>
    <t xml:space="preserve">      军队移交政府离退休干部管理机构</t>
  </si>
  <si>
    <t>职业技能鉴定补贴</t>
  </si>
  <si>
    <t xml:space="preserve">      退役士兵管理教育</t>
  </si>
  <si>
    <t>就业见习补贴</t>
  </si>
  <si>
    <t xml:space="preserve">      军队转业干部安置</t>
  </si>
  <si>
    <t>其他就业补助支出</t>
  </si>
  <si>
    <t xml:space="preserve">    社会福利</t>
  </si>
  <si>
    <t>抚恤</t>
  </si>
  <si>
    <t xml:space="preserve">      儿童福利</t>
  </si>
  <si>
    <t>死亡抚恤</t>
  </si>
  <si>
    <t xml:space="preserve">      老年福利</t>
  </si>
  <si>
    <t>伤残抚恤</t>
  </si>
  <si>
    <t xml:space="preserve">      养老服务</t>
  </si>
  <si>
    <t>在乡复员、退伍军人生活补助</t>
  </si>
  <si>
    <t xml:space="preserve">    残疾人事业</t>
  </si>
  <si>
    <t>义务兵优待</t>
  </si>
  <si>
    <t>农村籍退役士兵老年生活补助</t>
  </si>
  <si>
    <t xml:space="preserve">      残疾人康复</t>
  </si>
  <si>
    <t>其他优抚支出</t>
  </si>
  <si>
    <t xml:space="preserve">      残疾人就业</t>
  </si>
  <si>
    <t>退役安置</t>
  </si>
  <si>
    <t xml:space="preserve">      残疾人体育</t>
  </si>
  <si>
    <t>退役士兵安置</t>
  </si>
  <si>
    <t xml:space="preserve">      残疾人生活和护理补贴</t>
  </si>
  <si>
    <t>军队移交政府的离退休人员安置</t>
  </si>
  <si>
    <t xml:space="preserve">      其他残疾人事业支出</t>
  </si>
  <si>
    <t>军队移交政府离退休干部管理机构</t>
  </si>
  <si>
    <t xml:space="preserve">    红十字事业</t>
  </si>
  <si>
    <t>退役士兵管理教育</t>
  </si>
  <si>
    <t xml:space="preserve">      其他红十字事业支出</t>
  </si>
  <si>
    <t>军队转业干部安置</t>
  </si>
  <si>
    <t xml:space="preserve">    最低生活保障</t>
  </si>
  <si>
    <t>社会福利</t>
  </si>
  <si>
    <t xml:space="preserve">      城市最低生活保障金支出</t>
  </si>
  <si>
    <t>儿童福利</t>
  </si>
  <si>
    <t xml:space="preserve">    临时救助</t>
  </si>
  <si>
    <t>老年福利</t>
  </si>
  <si>
    <t xml:space="preserve">      临时救助支出</t>
  </si>
  <si>
    <t>养老服务</t>
  </si>
  <si>
    <t xml:space="preserve">    特困人员救助供养</t>
  </si>
  <si>
    <t>残疾人事业</t>
  </si>
  <si>
    <t xml:space="preserve">      城市特困人员救助供养支出</t>
  </si>
  <si>
    <t xml:space="preserve">    其他生活救助</t>
  </si>
  <si>
    <t>残疾人康复</t>
  </si>
  <si>
    <t xml:space="preserve">      其他城市生活救助</t>
  </si>
  <si>
    <t>残疾人就业</t>
  </si>
  <si>
    <t xml:space="preserve">    财政对基本养老保险基金的补助</t>
  </si>
  <si>
    <t>残疾人体育</t>
  </si>
  <si>
    <t xml:space="preserve">      财政对企业职工基本养老保险基金的补助</t>
  </si>
  <si>
    <t>残疾人生活和护理补贴</t>
  </si>
  <si>
    <t xml:space="preserve">      财政对城乡居民基本养老保险基金的补助</t>
  </si>
  <si>
    <t>其他残疾人事业支出</t>
  </si>
  <si>
    <t xml:space="preserve">    退役军人管理事务</t>
  </si>
  <si>
    <t>红十字事业</t>
  </si>
  <si>
    <t>其他红十字事业支出</t>
  </si>
  <si>
    <t xml:space="preserve">      拥军优属</t>
  </si>
  <si>
    <t>最低生活保障</t>
  </si>
  <si>
    <t>城市最低生活保障金支出</t>
  </si>
  <si>
    <t xml:space="preserve">      其他退役军人事务管理支出</t>
  </si>
  <si>
    <t>临时救助</t>
  </si>
  <si>
    <t xml:space="preserve">    其他社会保障和就业支出</t>
  </si>
  <si>
    <t>临时救助支出</t>
  </si>
  <si>
    <t xml:space="preserve">      其他社会保障和就业支出</t>
  </si>
  <si>
    <t>特困人员救助供养</t>
  </si>
  <si>
    <t xml:space="preserve">  卫生健康支出</t>
  </si>
  <si>
    <t>城市特困人员救助供养支出</t>
  </si>
  <si>
    <t xml:space="preserve">    卫生健康管理事务</t>
  </si>
  <si>
    <t>其他生活救助</t>
  </si>
  <si>
    <t>其他城市生活救助</t>
  </si>
  <si>
    <t xml:space="preserve">      其他卫生健康管理事务支出</t>
  </si>
  <si>
    <t>财政对基本养老保险基金的补助</t>
  </si>
  <si>
    <t xml:space="preserve">    公立医院</t>
  </si>
  <si>
    <t>财政对企业职工基本养老保险基金的补助</t>
  </si>
  <si>
    <t xml:space="preserve">      综合医院</t>
  </si>
  <si>
    <t>财政对城乡居民基本养老保险基金的补助</t>
  </si>
  <si>
    <t xml:space="preserve">      中医(民族)医院</t>
  </si>
  <si>
    <t>退役军人管理事务</t>
  </si>
  <si>
    <t xml:space="preserve">    基层医疗卫生机构</t>
  </si>
  <si>
    <t xml:space="preserve">      城市社区卫生机构</t>
  </si>
  <si>
    <t>拥军优属</t>
  </si>
  <si>
    <t xml:space="preserve">      其他基层医疗卫生机构支出</t>
  </si>
  <si>
    <t xml:space="preserve">    公共卫生</t>
  </si>
  <si>
    <t>其他退役军人事务管理支出</t>
  </si>
  <si>
    <t xml:space="preserve">      疾病预防控制机构</t>
  </si>
  <si>
    <t>其他社会保障和就业支出</t>
  </si>
  <si>
    <t xml:space="preserve">      卫生监督机构</t>
  </si>
  <si>
    <t xml:space="preserve">      妇幼保健机构</t>
  </si>
  <si>
    <t xml:space="preserve">      基本公共卫生服务</t>
  </si>
  <si>
    <t>卫生健康管理事务</t>
  </si>
  <si>
    <t xml:space="preserve">      重大公共卫生服务</t>
  </si>
  <si>
    <t xml:space="preserve">      突发公共卫生事件应急处理</t>
  </si>
  <si>
    <t>其他卫生健康管理事务支出</t>
  </si>
  <si>
    <t xml:space="preserve">    中医药</t>
  </si>
  <si>
    <t>公立医院</t>
  </si>
  <si>
    <t xml:space="preserve">      中医(民族医)药专项</t>
  </si>
  <si>
    <t>综合医院</t>
  </si>
  <si>
    <t xml:space="preserve">    计划生育事务</t>
  </si>
  <si>
    <t>中医（民族）医院</t>
  </si>
  <si>
    <t xml:space="preserve">      计划生育服务</t>
  </si>
  <si>
    <t>基层医疗卫生机构</t>
  </si>
  <si>
    <t xml:space="preserve">    行政事业单位医疗</t>
  </si>
  <si>
    <t>城市社区卫生机构</t>
  </si>
  <si>
    <t xml:space="preserve">      行政单位医疗</t>
  </si>
  <si>
    <t>其他基层医疗卫生机构支出</t>
  </si>
  <si>
    <t xml:space="preserve">      事业单位医疗</t>
  </si>
  <si>
    <t>公共卫生</t>
  </si>
  <si>
    <t xml:space="preserve">      公务员医疗补助</t>
  </si>
  <si>
    <t>疾病预防控制机构</t>
  </si>
  <si>
    <t xml:space="preserve">      其他行政事业单位医疗支出</t>
  </si>
  <si>
    <t>卫生监督机构</t>
  </si>
  <si>
    <t xml:space="preserve">    财政对基本医疗保险基金的补助</t>
  </si>
  <si>
    <t>妇幼保健机构</t>
  </si>
  <si>
    <t xml:space="preserve">      财政对职工基本医疗保险基金的补助</t>
  </si>
  <si>
    <t>基本公共卫生服务</t>
  </si>
  <si>
    <t xml:space="preserve">      财政对城乡居民基本医疗保险基金的补助</t>
  </si>
  <si>
    <t>重大公共卫生服务</t>
  </si>
  <si>
    <t xml:space="preserve">    医疗救助</t>
  </si>
  <si>
    <t>突发公共卫生事件应急处置</t>
  </si>
  <si>
    <t xml:space="preserve">      城乡医疗救助</t>
  </si>
  <si>
    <t>计划生育事务</t>
  </si>
  <si>
    <t xml:space="preserve">      其他医疗救助支出</t>
  </si>
  <si>
    <t>计划生育服务</t>
  </si>
  <si>
    <t xml:space="preserve">    优抚对象医疗</t>
  </si>
  <si>
    <t>行政事业单位医疗</t>
  </si>
  <si>
    <t xml:space="preserve">      优抚对象医疗补助</t>
  </si>
  <si>
    <t>行政单位医疗</t>
  </si>
  <si>
    <t xml:space="preserve">    医疗保障管理事务</t>
  </si>
  <si>
    <t>事业单位医疗</t>
  </si>
  <si>
    <t>公务员医疗补助</t>
  </si>
  <si>
    <t>财政对基本医疗保险基金的补助</t>
  </si>
  <si>
    <t xml:space="preserve">      医疗保障政策管理</t>
  </si>
  <si>
    <t>财政对城乡居民基本医疗保险基金的补助</t>
  </si>
  <si>
    <t xml:space="preserve">      医疗保障经办事务</t>
  </si>
  <si>
    <t>医疗救助</t>
  </si>
  <si>
    <t xml:space="preserve">    其他卫生健康支出</t>
  </si>
  <si>
    <t>城乡医疗救助</t>
  </si>
  <si>
    <t xml:space="preserve">      其他卫生健康支出</t>
  </si>
  <si>
    <t>优抚对象医疗</t>
  </si>
  <si>
    <t xml:space="preserve">  节能环保支出</t>
  </si>
  <si>
    <t>优抚对象医疗补助</t>
  </si>
  <si>
    <t xml:space="preserve">    环境保护管理事务</t>
  </si>
  <si>
    <t>医疗保障管理事务</t>
  </si>
  <si>
    <t xml:space="preserve">    环境监测与监察</t>
  </si>
  <si>
    <t>医疗保障政策管理</t>
  </si>
  <si>
    <t xml:space="preserve">      其他环境监测与监察支出</t>
  </si>
  <si>
    <t>医疗保障经办事务</t>
  </si>
  <si>
    <t xml:space="preserve">    污染防治</t>
  </si>
  <si>
    <t>其他卫生健康支出</t>
  </si>
  <si>
    <t xml:space="preserve">      土壤</t>
  </si>
  <si>
    <t xml:space="preserve">    污染减排</t>
  </si>
  <si>
    <t xml:space="preserve">      其他污染减排支出</t>
  </si>
  <si>
    <t>环境保护管理事务</t>
  </si>
  <si>
    <t xml:space="preserve">    其他节能环保支出</t>
  </si>
  <si>
    <t xml:space="preserve">      其他节能环保支出</t>
  </si>
  <si>
    <t>环境监测与监察</t>
  </si>
  <si>
    <t xml:space="preserve">  城乡社区支出</t>
  </si>
  <si>
    <t>其他环境监测与监察支出</t>
  </si>
  <si>
    <t xml:space="preserve">    城乡社区管理事务</t>
  </si>
  <si>
    <t>污染防治</t>
  </si>
  <si>
    <t>大气</t>
  </si>
  <si>
    <t xml:space="preserve">      城管执法</t>
  </si>
  <si>
    <t>水体</t>
  </si>
  <si>
    <t xml:space="preserve">      其他城乡社区管理事务支出</t>
  </si>
  <si>
    <t>噪声</t>
  </si>
  <si>
    <t xml:space="preserve">    城乡社区公共设施</t>
  </si>
  <si>
    <t>土壤</t>
  </si>
  <si>
    <t xml:space="preserve">      其他城乡社区公共设施支出</t>
  </si>
  <si>
    <t>能源节约利用</t>
  </si>
  <si>
    <t xml:space="preserve">    城乡社区环境卫生</t>
  </si>
  <si>
    <t xml:space="preserve">      城乡社区环境卫生</t>
  </si>
  <si>
    <t xml:space="preserve">    建设市场管理与监督</t>
  </si>
  <si>
    <t>城乡社区管理事务</t>
  </si>
  <si>
    <t xml:space="preserve">      建设市场管理与监督</t>
  </si>
  <si>
    <t xml:space="preserve">    其他城乡社区支出</t>
  </si>
  <si>
    <t>城管执法</t>
  </si>
  <si>
    <t xml:space="preserve">      其他城乡社区支出</t>
  </si>
  <si>
    <t>工程建设管理</t>
  </si>
  <si>
    <t xml:space="preserve">  资源勘探工业信息等支出</t>
  </si>
  <si>
    <t>其他城乡社区管理事务支出</t>
  </si>
  <si>
    <t xml:space="preserve">    工业和信息产业监管</t>
  </si>
  <si>
    <t>城乡社区规划与管理</t>
  </si>
  <si>
    <t xml:space="preserve">      产业发展</t>
  </si>
  <si>
    <t xml:space="preserve">    国有资产监管</t>
  </si>
  <si>
    <t>城乡社区公共设施</t>
  </si>
  <si>
    <t>其他城乡社区公共设施支出</t>
  </si>
  <si>
    <t xml:space="preserve">      其他国有资产监管支出</t>
  </si>
  <si>
    <t>城乡社区环境卫生</t>
  </si>
  <si>
    <t xml:space="preserve">    支持中小企业发展和管理支出</t>
  </si>
  <si>
    <t>建设市场管理与监督</t>
  </si>
  <si>
    <t xml:space="preserve">      中小企业发展专项</t>
  </si>
  <si>
    <t xml:space="preserve">      其他支持中小企业发展和管理支出</t>
  </si>
  <si>
    <t>其他城乡社区支出</t>
  </si>
  <si>
    <t xml:space="preserve">  商业服务业等支出</t>
  </si>
  <si>
    <t xml:space="preserve">    商业流通事务</t>
  </si>
  <si>
    <t xml:space="preserve">      其他商业流通事务支出</t>
  </si>
  <si>
    <t>普惠金融发展支出</t>
  </si>
  <si>
    <t xml:space="preserve">    其他商业服务业等支出</t>
  </si>
  <si>
    <t>创业担保贷款贴息及奖补</t>
  </si>
  <si>
    <t xml:space="preserve">      其他商业服务业等支出</t>
  </si>
  <si>
    <t xml:space="preserve">  金融支出</t>
  </si>
  <si>
    <t>工业和信息产业监管</t>
  </si>
  <si>
    <t xml:space="preserve">    金融部门行政支出</t>
  </si>
  <si>
    <t>产业发展</t>
  </si>
  <si>
    <t>国有资产监管</t>
  </si>
  <si>
    <t xml:space="preserve">      金融部门其他行政支出</t>
  </si>
  <si>
    <t xml:space="preserve">    金融部门监管支出</t>
  </si>
  <si>
    <t>其他国有资产监管支出</t>
  </si>
  <si>
    <t xml:space="preserve">      金融稽查与案件处理</t>
  </si>
  <si>
    <t>支持中小企业发展和管理支出</t>
  </si>
  <si>
    <t xml:space="preserve">  援助其他地区支出</t>
  </si>
  <si>
    <t xml:space="preserve">    其他支出</t>
  </si>
  <si>
    <t>其他支持中小企业发展和管理支出</t>
  </si>
  <si>
    <t xml:space="preserve">  住房保障支出</t>
  </si>
  <si>
    <t xml:space="preserve">    保障性安居工程支出</t>
  </si>
  <si>
    <t>其他商业服务业等支出</t>
  </si>
  <si>
    <t xml:space="preserve">      公共租赁住房</t>
  </si>
  <si>
    <t xml:space="preserve">      老旧小区改造</t>
  </si>
  <si>
    <t xml:space="preserve">      住房租赁市场发展</t>
  </si>
  <si>
    <t>金融部门行政支出</t>
  </si>
  <si>
    <t xml:space="preserve">    住房改革支出</t>
  </si>
  <si>
    <t xml:space="preserve">      住房公积金</t>
  </si>
  <si>
    <t>金融部门其他行政支出</t>
  </si>
  <si>
    <t xml:space="preserve">  粮油物资储备支出</t>
  </si>
  <si>
    <t>金融部门监管支出</t>
  </si>
  <si>
    <t xml:space="preserve">    粮油物资事务</t>
  </si>
  <si>
    <t>金融稽查与案件处理</t>
  </si>
  <si>
    <t xml:space="preserve">      粮食风险基金</t>
  </si>
  <si>
    <t xml:space="preserve">  灾害防治及应急管理支出</t>
  </si>
  <si>
    <t xml:space="preserve">    应急管理事务</t>
  </si>
  <si>
    <t>保障性安居工程支出</t>
  </si>
  <si>
    <t xml:space="preserve">      灾害风险防治</t>
  </si>
  <si>
    <t>公共租赁住房</t>
  </si>
  <si>
    <t xml:space="preserve">      安全监管</t>
  </si>
  <si>
    <t>老旧小区改造</t>
  </si>
  <si>
    <t xml:space="preserve">    消防救援事务</t>
  </si>
  <si>
    <t>住房租赁市场发展</t>
  </si>
  <si>
    <t>其他保障性安居工程支出</t>
  </si>
  <si>
    <t xml:space="preserve">      消防应急救援</t>
  </si>
  <si>
    <t>住房改革支出</t>
  </si>
  <si>
    <t xml:space="preserve">  其他支出</t>
  </si>
  <si>
    <t>住房公积金</t>
  </si>
  <si>
    <t xml:space="preserve">      其他支出</t>
  </si>
  <si>
    <t>粮油物资事务</t>
  </si>
  <si>
    <t xml:space="preserve">  债务付息支出</t>
  </si>
  <si>
    <t>粮食风险基金</t>
  </si>
  <si>
    <t xml:space="preserve">    地方政府一般债务付息支出</t>
  </si>
  <si>
    <t xml:space="preserve">      地方政府一般债券付息支出</t>
  </si>
  <si>
    <t>应急管理事务</t>
  </si>
  <si>
    <t xml:space="preserve">  债务发行费用支出</t>
  </si>
  <si>
    <t xml:space="preserve">    地方政府一般债务发行费用支出</t>
  </si>
  <si>
    <t>灾害风险防治</t>
  </si>
  <si>
    <t>安全监管</t>
  </si>
  <si>
    <t>应急管理</t>
  </si>
  <si>
    <t>消防救援事务</t>
  </si>
  <si>
    <t>年初预留</t>
  </si>
  <si>
    <t>地方政府一般债务付息支出</t>
  </si>
  <si>
    <t>地方政府一般债券付息支出</t>
  </si>
  <si>
    <t>预算</t>
  </si>
  <si>
    <t>基本支出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</si>
  <si>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</si>
  <si>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</si>
  <si>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</si>
  <si>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</si>
  <si>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</si>
  <si>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</si>
  <si>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</si>
  <si>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</si>
  <si>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</si>
  <si>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</si>
  <si>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</si>
  <si>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</si>
  <si>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</si>
  <si>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</si>
  <si>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</t>
  </si>
  <si>
    <t>公务用车购置</t>
  </si>
  <si>
    <t>设备购置</t>
  </si>
  <si>
    <t>对事业单位经常性补助</t>
  </si>
  <si>
    <t>工资福利支出</t>
  </si>
  <si>
    <t>商品和服务支出</t>
  </si>
  <si>
    <t>对事业单位资本性补助</t>
  </si>
  <si>
    <t>资本性支出</t>
  </si>
  <si>
    <t>对个人和家庭的补助</t>
  </si>
  <si>
    <t>社会福利和救助</t>
  </si>
  <si>
    <t>离退休费</t>
  </si>
  <si>
    <t>其他对个人和家庭的补助</t>
  </si>
  <si>
    <t xml:space="preserve">  预备费及预留</t>
  </si>
  <si>
    <t xml:space="preserve">    预留</t>
  </si>
  <si>
    <t>项目支出</t>
  </si>
  <si>
    <t>机关资本性支出（基本建设）</t>
  </si>
  <si>
    <t>对企业补助</t>
  </si>
  <si>
    <t>对社会保障基金补助</t>
  </si>
  <si>
    <t>债务利息及费用支出</t>
  </si>
  <si>
    <t>预备费及预留</t>
  </si>
  <si>
    <t>预算执行</t>
  </si>
  <si>
    <t>区对街/乡/镇税收返还和转移支付合计</t>
  </si>
  <si>
    <t>一、区对街/乡/镇转移支付</t>
  </si>
  <si>
    <t>（一）一般性转移支付</t>
  </si>
  <si>
    <t>教育一般性转移支付支出</t>
  </si>
  <si>
    <t>社会保障和就业一般性转移支付支出</t>
  </si>
  <si>
    <t>……</t>
  </si>
  <si>
    <t>（二）专项转移支付</t>
  </si>
  <si>
    <t>教育</t>
  </si>
  <si>
    <t>城乡社区</t>
  </si>
  <si>
    <t>农林水</t>
  </si>
  <si>
    <t>二、区对街/乡/镇税收返还</t>
  </si>
  <si>
    <t>增值税税收返还支出</t>
  </si>
  <si>
    <t>说明：目前我区没有设立下级财政，因此没有对下级财政的一般公共预算税收返还和转移支付。</t>
  </si>
  <si>
    <t>项目名称</t>
  </si>
  <si>
    <t>科目代码</t>
  </si>
  <si>
    <t>科目名称</t>
  </si>
  <si>
    <t>金额</t>
  </si>
  <si>
    <t>一 、一般性转移支付</t>
  </si>
  <si>
    <t>城乡低保和临时救助</t>
  </si>
  <si>
    <t>208</t>
  </si>
  <si>
    <t>社会保障和就业</t>
  </si>
  <si>
    <t>…</t>
  </si>
  <si>
    <t>二、专项转移支付</t>
  </si>
  <si>
    <t>义务教育经费保障机制补助资金</t>
  </si>
  <si>
    <t>2050202</t>
  </si>
  <si>
    <t>说明：目前我区没有设立下级财政，因此没有对下级财政的一般公共预算转移支付。</t>
  </si>
  <si>
    <t>金         额</t>
  </si>
  <si>
    <t>政府债券</t>
  </si>
  <si>
    <t>国有企事业单位债务等</t>
  </si>
  <si>
    <t>一、2022年末政府一般债务余额</t>
  </si>
  <si>
    <t>二、2023年末政府一般债务余额限额</t>
  </si>
  <si>
    <t>三、2023年政府一般债务举借额</t>
  </si>
  <si>
    <t>四、2023年政府一般债务还本额</t>
  </si>
  <si>
    <t>五、2023年末政府一般债务余额</t>
  </si>
  <si>
    <t>2022决算</t>
  </si>
  <si>
    <t>政 府 性 基 金 收 入 合 计</t>
  </si>
  <si>
    <t xml:space="preserve">  加：市级转移支付收入</t>
  </si>
  <si>
    <t xml:space="preserve">      专项债务转贷收入</t>
  </si>
  <si>
    <t xml:space="preserve">      专项债务转贷收入（再融资）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</si>
  <si>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上年结余收入</t>
    </r>
  </si>
  <si>
    <t xml:space="preserve">      调入资金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</si>
  <si>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减：结算上解</t>
    </r>
  </si>
  <si>
    <t>政 府 性 基 金 收 入 总 计</t>
  </si>
  <si>
    <t>预算执行（预计）</t>
  </si>
  <si>
    <t>政 府 性 基 金 支 出 合 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</si>
  <si>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城乡社区支出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</si>
  <si>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债务还本支出</t>
    </r>
  </si>
  <si>
    <t>加：专项债务还本支出</t>
  </si>
  <si>
    <t xml:space="preserve">    再融资专项债务还本支出</t>
  </si>
  <si>
    <t xml:space="preserve">    调出资金</t>
  </si>
  <si>
    <t>政 府 性 基 金 支 出 总 计</t>
  </si>
  <si>
    <t>减：政府性基金支出</t>
  </si>
  <si>
    <t>政 府 性 基 金 结 余</t>
  </si>
  <si>
    <t>结 转 项 目 资 金</t>
  </si>
  <si>
    <t>河东区区级2022年政府性基金支出预算执行情况和2023年支出预算表</t>
  </si>
  <si>
    <t>2023年预算执行（预计）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</si>
  <si>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</si>
  <si>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</si>
  <si>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</si>
  <si>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棚户区改造支出</t>
  </si>
  <si>
    <t xml:space="preserve">      其他国有土地使用权出让收入安排的支出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</si>
  <si>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</si>
  <si>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</si>
  <si>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</si>
  <si>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</si>
  <si>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</si>
  <si>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</si>
  <si>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</si>
  <si>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</si>
  <si>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</si>
  <si>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</si>
  <si>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</si>
  <si>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</si>
  <si>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</si>
  <si>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土地储备专项债券发行费用支出</t>
  </si>
  <si>
    <t xml:space="preserve">      棚户区改造专项债券发行费用支出</t>
  </si>
  <si>
    <t xml:space="preserve">      其他地方自行试点项目收益专项债券发行费用支出</t>
  </si>
  <si>
    <t>2023年河东区对街/乡/镇政府性基金转移支付预算执行情况和2024年预算表</t>
  </si>
  <si>
    <t>执行为调整预算％</t>
  </si>
  <si>
    <t>预算为2024
年执行％</t>
  </si>
  <si>
    <t>区对街/乡/镇转移支付合计</t>
  </si>
  <si>
    <t>一、一般性转移支付</t>
  </si>
  <si>
    <t xml:space="preserve">    体制性转移支付支出</t>
  </si>
  <si>
    <t xml:space="preserve">    城乡社区支出</t>
  </si>
  <si>
    <t xml:space="preserve">    商业服务业等支出</t>
  </si>
  <si>
    <t xml:space="preserve">    其中：彩票公益金安排的支出</t>
  </si>
  <si>
    <t>说明：目前我区没有设立下级财政，因此没有对下级财政的政府性基金预算转移支付。</t>
  </si>
  <si>
    <t xml:space="preserve"> 街/乡/镇2024年专项转移支付预算表</t>
  </si>
  <si>
    <t xml:space="preserve">  养老机构运营补贴</t>
  </si>
  <si>
    <t>用于社会福利的彩票公益金支出</t>
  </si>
  <si>
    <t>一、2022年末政府专项债务余额</t>
  </si>
  <si>
    <t>二、2023年末政府专项债务余额限额</t>
  </si>
  <si>
    <t>三、2023年政府专项债务举借额</t>
  </si>
  <si>
    <t>四、2023年政府专项债务还本额</t>
  </si>
  <si>
    <t>五、2023年末政府专项债务余额</t>
  </si>
  <si>
    <t>河东区全区2023年社会保险基金收入预算执行情况和2024年收入预算表</t>
  </si>
  <si>
    <t>执行为      预算％</t>
  </si>
  <si>
    <t>社 会 保 险 基 金 收 入 合 计</t>
  </si>
  <si>
    <t xml:space="preserve">    其中：保险费收入</t>
  </si>
  <si>
    <t xml:space="preserve">          财政补贴收入</t>
  </si>
  <si>
    <t xml:space="preserve">          利息收入</t>
  </si>
  <si>
    <t>一、城镇企业职工基本养老保险基金收入</t>
  </si>
  <si>
    <t>二、失业保险基金收入</t>
  </si>
  <si>
    <t>三、城镇职工基本医疗保险基金收入</t>
  </si>
  <si>
    <t>四、工伤保险基金收入</t>
  </si>
  <si>
    <r>
      <rPr>
        <sz val="12"/>
        <rFont val="宋体"/>
        <charset val="134"/>
      </rPr>
      <t>五、城镇职工生育保险基金</t>
    </r>
    <r>
      <rPr>
        <sz val="12"/>
        <color indexed="8"/>
        <rFont val="宋体"/>
        <charset val="134"/>
      </rPr>
      <t>收入</t>
    </r>
  </si>
  <si>
    <r>
      <rPr>
        <sz val="12"/>
        <rFont val="宋体"/>
        <charset val="134"/>
      </rPr>
      <t>六、城乡居民基本养老保险基金</t>
    </r>
    <r>
      <rPr>
        <sz val="12"/>
        <color indexed="8"/>
        <rFont val="宋体"/>
        <charset val="134"/>
      </rPr>
      <t>收入</t>
    </r>
  </si>
  <si>
    <r>
      <rPr>
        <sz val="12"/>
        <rFont val="宋体"/>
        <charset val="134"/>
      </rPr>
      <t>七、城乡居民基本医疗保险基金</t>
    </r>
    <r>
      <rPr>
        <sz val="12"/>
        <color indexed="8"/>
        <rFont val="宋体"/>
        <charset val="134"/>
      </rPr>
      <t>收入</t>
    </r>
  </si>
  <si>
    <t>八、机关事业单位基本养老保险基金收入</t>
  </si>
  <si>
    <t>说明：由于社会保险基金预算属于市级统筹编制的预算，故我区未编制社会保险基金预算。</t>
  </si>
  <si>
    <t>社 会 保 险 基 金 支 出 合 计</t>
  </si>
  <si>
    <t>一、城镇企业职工基本养老保险基金支出</t>
  </si>
  <si>
    <t>　　其中：基本养老金</t>
  </si>
  <si>
    <t xml:space="preserve">          丧葬抚恤补助</t>
  </si>
  <si>
    <t>二、失业保险基金支出</t>
  </si>
  <si>
    <t>　　其中：失业保险金</t>
  </si>
  <si>
    <t xml:space="preserve">          医疗补助金</t>
  </si>
  <si>
    <t xml:space="preserve">          职业培训和职业介绍补贴</t>
  </si>
  <si>
    <t xml:space="preserve">          促进就业补助</t>
  </si>
  <si>
    <t>三、城镇职工基本医疗保险基金支出</t>
  </si>
  <si>
    <t>　　其中：基本医疗保险统筹基金</t>
  </si>
  <si>
    <t xml:space="preserve">          医疗保险个人账户基金</t>
  </si>
  <si>
    <t>四、工伤保险基金支出</t>
  </si>
  <si>
    <t>　　其中：工伤保险待遇</t>
  </si>
  <si>
    <r>
      <rPr>
        <sz val="12"/>
        <rFont val="宋体"/>
        <charset val="134"/>
      </rPr>
      <t>五、城镇职工生育保险基金</t>
    </r>
    <r>
      <rPr>
        <sz val="12"/>
        <color indexed="8"/>
        <rFont val="宋体"/>
        <charset val="134"/>
      </rPr>
      <t>支出</t>
    </r>
  </si>
  <si>
    <t>　　其中：生育保险金</t>
  </si>
  <si>
    <r>
      <rPr>
        <sz val="12"/>
        <rFont val="宋体"/>
        <charset val="134"/>
      </rPr>
      <t>六、城乡居民基本养老保险基金</t>
    </r>
    <r>
      <rPr>
        <sz val="12"/>
        <color indexed="8"/>
        <rFont val="宋体"/>
        <charset val="134"/>
      </rPr>
      <t>支出</t>
    </r>
  </si>
  <si>
    <r>
      <rPr>
        <sz val="12"/>
        <rFont val="宋体"/>
        <charset val="134"/>
      </rPr>
      <t>七、城乡居民基本医疗保险基金</t>
    </r>
    <r>
      <rPr>
        <sz val="12"/>
        <color indexed="8"/>
        <rFont val="宋体"/>
        <charset val="134"/>
      </rPr>
      <t>支出</t>
    </r>
  </si>
  <si>
    <t>八、机关事业单位基本养老保险基金支出</t>
  </si>
  <si>
    <t>　国有资本经营收入合计</t>
  </si>
  <si>
    <t>一、利润收入</t>
  </si>
  <si>
    <t xml:space="preserve">   其他国有资本经营预算企业利润收入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</si>
  <si>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</si>
  <si>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</si>
  <si>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</si>
  <si>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</si>
  <si>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上年结余收入</t>
  </si>
  <si>
    <t>　国有资本经营收入总计</t>
  </si>
  <si>
    <t>22年决算</t>
  </si>
  <si>
    <t>　国有资本经营支出合计</t>
  </si>
  <si>
    <t xml:space="preserve">　　一、解决历史遗留问题及改革成本支出  </t>
  </si>
  <si>
    <t xml:space="preserve">　　二、国有企业资本金注入 </t>
  </si>
  <si>
    <t>　　三、国有企业政策性补贴</t>
  </si>
  <si>
    <t>　　四、金融国有资本经营预算支出</t>
  </si>
  <si>
    <t>　　五、其他国有资本经营预算支出</t>
  </si>
  <si>
    <t>　　　　其他国有资本经营预算支出</t>
  </si>
  <si>
    <t>　　六、转移性支出</t>
  </si>
  <si>
    <t>　　　　国有资本经营预算调出资金</t>
  </si>
  <si>
    <t>　　减：国有资本经营支出</t>
  </si>
  <si>
    <t>　　    调出资金</t>
  </si>
  <si>
    <t>　国有资本经营结余</t>
  </si>
  <si>
    <t>xx一般性转移支付</t>
  </si>
  <si>
    <t>说明：目前我区没有设立下级财政，因此没有对下级财政的国有资本经营预算转移支付。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</si>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</sst>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* #,##0.00;* \-#,##0.00;* &quot;-&quot;??;@"/>
    <numFmt numFmtId="188" formatCode="0;_琀"/>
    <numFmt numFmtId="189" formatCode="0_);[Red]\(0\)"/>
    <numFmt numFmtId="190" formatCode="0.0"/>
    <numFmt numFmtId="191" formatCode="#,##0_ "/>
    <numFmt numFmtId="192" formatCode="#,##0.0_ "/>
    <numFmt numFmtId="193" formatCode="#,##0.0_);[Red]\(#,##0.0\)"/>
    <numFmt numFmtId="194" formatCode="0.0_ "/>
    <numFmt numFmtId="195" formatCode="0.0_);[Red]\(0.0\)"/>
    <numFmt numFmtId="196" formatCode="0_ "/>
    <numFmt numFmtId="197" formatCode="0.00_ "/>
    <numFmt numFmtId="198" formatCode="0.0%"/>
    <numFmt numFmtId="199" formatCode="#,##0_);[Red]\(#,##0\)"/>
    <numFmt numFmtId="200" formatCode="0.00_);[Red]\(0.00\)"/>
    <numFmt numFmtId="201" formatCode="0;[Red]0"/>
    <numFmt numFmtId="202" formatCode="_ * #,##0_ ;_ * \-#,##0_ ;_ * &quot;-&quot;??_ ;_ @_ "/>
    <numFmt numFmtId="203" formatCode=";;"/>
    <numFmt numFmtId="204" formatCode="0_ ;[Red]\-0\ "/>
    <numFmt numFmtId="205" formatCode="0.0_ ;[Red]\-0.0\ "/>
    <numFmt numFmtId="206" formatCode="0.0;[Red]0.0"/>
    <numFmt numFmtId="207" formatCode="#,##0.000_ "/>
    <numFmt numFmtId="208" formatCode="0.00_ ;[Red]\-0.00\ "/>
  </numFmts>
  <fonts count="116">
    <font>
      <sz val="12"/>
      <name val="宋体"/>
      <charset val="134"/>
    </font>
    <font>
      <sz val="22"/>
      <name val="黑体"/>
      <charset val="134"/>
    </font>
    <font>
      <sz val="12"/>
      <name val="黑体"/>
      <charset val="134"/>
    </font>
    <font>
      <sz val="9"/>
      <name val="宋体"/>
      <charset val="134"/>
    </font>
    <font>
      <sz val="21"/>
      <name val="黑体"/>
      <charset val="134"/>
    </font>
    <font>
      <sz val="12"/>
      <color rgb="FF000000"/>
      <name val="仿宋_GB2312"/>
      <charset val="134"/>
    </font>
    <font>
      <sz val="15"/>
      <color rgb="FF000000"/>
      <name val="仿宋_GB2312"/>
      <charset val="134"/>
    </font>
    <font>
      <sz val="12"/>
      <color indexed="8"/>
      <name val="Arial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2"/>
      <name val="宋体"/>
      <charset val="134"/>
      <scheme val="minor"/>
    </font>
    <font>
      <sz val="43"/>
      <name val="方正小标宋简体"/>
      <charset val="134"/>
    </font>
    <font>
      <b/>
      <sz val="48"/>
      <name val="方正小标宋简体"/>
      <charset val="134"/>
    </font>
    <font>
      <sz val="22"/>
      <name val="楷体_GB2312"/>
      <charset val="134"/>
    </font>
    <font>
      <sz val="28"/>
      <name val="Times New Roman"/>
      <charset val="134"/>
    </font>
    <font>
      <sz val="28"/>
      <name val="华文新魏"/>
      <charset val="134"/>
    </font>
    <font>
      <b/>
      <sz val="28"/>
      <name val="仿宋_GB2312"/>
      <charset val="134"/>
    </font>
    <font>
      <sz val="13"/>
      <name val="宋体"/>
      <charset val="134"/>
    </font>
    <font>
      <sz val="12"/>
      <name val="仿宋_GB2312"/>
      <charset val="134"/>
    </font>
    <font>
      <sz val="20"/>
      <name val="黑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24"/>
      <color indexed="8"/>
      <name val="宋体"/>
      <charset val="134"/>
    </font>
    <font>
      <sz val="20"/>
      <name val="仿宋_GB2312"/>
      <charset val="134"/>
    </font>
    <font>
      <sz val="24"/>
      <name val="仿宋_GB2312"/>
      <charset val="134"/>
    </font>
    <font>
      <sz val="36"/>
      <color indexed="8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2"/>
      <color indexed="0"/>
      <name val="宋体"/>
      <charset val="134"/>
      <scheme val="minor"/>
    </font>
    <font>
      <sz val="10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黑体"/>
      <charset val="134"/>
    </font>
    <font>
      <b/>
      <sz val="12"/>
      <name val="黑体"/>
      <charset val="134"/>
    </font>
    <font>
      <sz val="12"/>
      <name val="宋体"/>
      <charset val="134"/>
      <scheme val="major"/>
    </font>
    <font>
      <sz val="12"/>
      <name val="楷体_GB2312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9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5" borderId="15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6" borderId="18" applyNumberFormat="0" applyAlignment="0" applyProtection="0">
      <alignment vertical="center"/>
    </xf>
    <xf numFmtId="0" fontId="52" fillId="7" borderId="19" applyNumberFormat="0" applyAlignment="0" applyProtection="0">
      <alignment vertical="center"/>
    </xf>
    <xf numFmtId="0" fontId="53" fillId="7" borderId="18" applyNumberFormat="0" applyAlignment="0" applyProtection="0">
      <alignment vertical="center"/>
    </xf>
    <xf numFmtId="0" fontId="54" fillId="8" borderId="20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2" fillId="0" borderId="0"/>
    <xf numFmtId="0" fontId="63" fillId="3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49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6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5" borderId="0" applyNumberFormat="0" applyBorder="0" applyAlignment="0" applyProtection="0"/>
    <xf numFmtId="0" fontId="66" fillId="56" borderId="0" applyNumberFormat="0" applyBorder="0" applyAlignment="0" applyProtection="0"/>
    <xf numFmtId="0" fontId="66" fillId="57" borderId="0" applyNumberFormat="0" applyBorder="0" applyAlignment="0" applyProtection="0"/>
    <xf numFmtId="0" fontId="66" fillId="58" borderId="0" applyNumberFormat="0" applyBorder="0" applyAlignment="0" applyProtection="0"/>
    <xf numFmtId="0" fontId="8" fillId="54" borderId="0" applyNumberFormat="0" applyBorder="0" applyAlignment="0" applyProtection="0"/>
    <xf numFmtId="0" fontId="8" fillId="59" borderId="0" applyNumberFormat="0" applyBorder="0" applyAlignment="0" applyProtection="0"/>
    <xf numFmtId="0" fontId="66" fillId="60" borderId="0" applyNumberFormat="0" applyBorder="0" applyAlignment="0" applyProtection="0"/>
    <xf numFmtId="0" fontId="66" fillId="61" borderId="0" applyNumberFormat="0" applyBorder="0" applyAlignment="0" applyProtection="0"/>
    <xf numFmtId="0" fontId="66" fillId="62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66" fillId="59" borderId="0" applyNumberFormat="0" applyBorder="0" applyAlignment="0" applyProtection="0"/>
    <xf numFmtId="0" fontId="66" fillId="60" borderId="0" applyNumberFormat="0" applyBorder="0" applyAlignment="0" applyProtection="0"/>
    <xf numFmtId="0" fontId="66" fillId="57" borderId="0" applyNumberFormat="0" applyBorder="0" applyAlignment="0" applyProtection="0"/>
    <xf numFmtId="0" fontId="8" fillId="54" borderId="0" applyNumberFormat="0" applyBorder="0" applyAlignment="0" applyProtection="0"/>
    <xf numFmtId="0" fontId="8" fillId="59" borderId="0" applyNumberFormat="0" applyBorder="0" applyAlignment="0" applyProtection="0"/>
    <xf numFmtId="0" fontId="66" fillId="63" borderId="0" applyNumberFormat="0" applyBorder="0" applyAlignment="0" applyProtection="0"/>
    <xf numFmtId="0" fontId="66" fillId="64" borderId="0" applyNumberFormat="0" applyBorder="0" applyAlignment="0" applyProtection="0"/>
    <xf numFmtId="0" fontId="8" fillId="54" borderId="0" applyNumberFormat="0" applyBorder="0" applyAlignment="0" applyProtection="0"/>
    <xf numFmtId="0" fontId="8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65" borderId="0" applyNumberFormat="0" applyBorder="0" applyAlignment="0" applyProtection="0"/>
    <xf numFmtId="0" fontId="8" fillId="54" borderId="0" applyNumberFormat="0" applyBorder="0" applyAlignment="0" applyProtection="0"/>
    <xf numFmtId="0" fontId="8" fillId="66" borderId="0" applyNumberFormat="0" applyBorder="0" applyAlignment="0" applyProtection="0"/>
    <xf numFmtId="0" fontId="66" fillId="67" borderId="0" applyNumberFormat="0" applyBorder="0" applyAlignment="0" applyProtection="0"/>
    <xf numFmtId="0" fontId="66" fillId="68" borderId="0" applyNumberFormat="0" applyBorder="0" applyAlignment="0" applyProtection="0"/>
    <xf numFmtId="0" fontId="67" fillId="40" borderId="0" applyNumberFormat="0" applyBorder="0" applyAlignment="0" applyProtection="0">
      <alignment vertical="center"/>
    </xf>
    <xf numFmtId="176" fontId="68" fillId="0" borderId="0" applyFill="0" applyBorder="0" applyAlignment="0"/>
    <xf numFmtId="0" fontId="69" fillId="3" borderId="23" applyNumberFormat="0" applyAlignment="0" applyProtection="0">
      <alignment vertical="center"/>
    </xf>
    <xf numFmtId="0" fontId="70" fillId="69" borderId="24" applyNumberFormat="0" applyAlignment="0" applyProtection="0">
      <alignment vertical="center"/>
    </xf>
    <xf numFmtId="0" fontId="71" fillId="0" borderId="0" applyProtection="0">
      <alignment vertical="center"/>
    </xf>
    <xf numFmtId="41" fontId="62" fillId="0" borderId="0" applyFont="0" applyFill="0" applyBorder="0" applyAlignment="0" applyProtection="0"/>
    <xf numFmtId="177" fontId="72" fillId="0" borderId="0"/>
    <xf numFmtId="43" fontId="62" fillId="0" borderId="0" applyFont="0" applyFill="0" applyBorder="0" applyAlignment="0" applyProtection="0"/>
    <xf numFmtId="178" fontId="62" fillId="0" borderId="0" applyFont="0" applyFill="0" applyBorder="0" applyAlignment="0" applyProtection="0"/>
    <xf numFmtId="179" fontId="62" fillId="0" borderId="0" applyFont="0" applyFill="0" applyBorder="0" applyAlignment="0" applyProtection="0"/>
    <xf numFmtId="180" fontId="72" fillId="0" borderId="0"/>
    <xf numFmtId="0" fontId="73" fillId="0" borderId="0" applyProtection="0"/>
    <xf numFmtId="181" fontId="72" fillId="0" borderId="0"/>
    <xf numFmtId="0" fontId="74" fillId="0" borderId="0" applyNumberFormat="0" applyFill="0" applyBorder="0" applyAlignment="0" applyProtection="0">
      <alignment vertical="center"/>
    </xf>
    <xf numFmtId="2" fontId="73" fillId="0" borderId="0" applyProtection="0"/>
    <xf numFmtId="0" fontId="75" fillId="41" borderId="0" applyNumberFormat="0" applyBorder="0" applyAlignment="0" applyProtection="0">
      <alignment vertical="center"/>
    </xf>
    <xf numFmtId="38" fontId="76" fillId="43" borderId="0" applyNumberFormat="0" applyBorder="0" applyAlignment="0" applyProtection="0"/>
    <xf numFmtId="0" fontId="77" fillId="0" borderId="25" applyNumberFormat="0" applyAlignment="0" applyProtection="0">
      <alignment horizontal="left" vertical="center"/>
    </xf>
    <xf numFmtId="0" fontId="77" fillId="0" borderId="5">
      <alignment horizontal="left"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Protection="0"/>
    <xf numFmtId="0" fontId="77" fillId="0" borderId="0" applyProtection="0"/>
    <xf numFmtId="0" fontId="82" fillId="36" borderId="23" applyNumberFormat="0" applyAlignment="0" applyProtection="0">
      <alignment vertical="center"/>
    </xf>
    <xf numFmtId="10" fontId="76" fillId="3" borderId="1" applyNumberFormat="0" applyBorder="0" applyAlignment="0" applyProtection="0"/>
    <xf numFmtId="0" fontId="82" fillId="36" borderId="23" applyNumberFormat="0" applyAlignment="0" applyProtection="0">
      <alignment vertical="center"/>
    </xf>
    <xf numFmtId="0" fontId="83" fillId="0" borderId="29" applyNumberFormat="0" applyFill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37" fontId="85" fillId="0" borderId="0"/>
    <xf numFmtId="0" fontId="86" fillId="0" borderId="0"/>
    <xf numFmtId="0" fontId="87" fillId="0" borderId="0"/>
    <xf numFmtId="0" fontId="88" fillId="0" borderId="0"/>
    <xf numFmtId="0" fontId="63" fillId="37" borderId="30" applyNumberFormat="0" applyFont="0" applyAlignment="0" applyProtection="0">
      <alignment vertical="center"/>
    </xf>
    <xf numFmtId="0" fontId="89" fillId="3" borderId="31" applyNumberFormat="0" applyAlignment="0" applyProtection="0">
      <alignment vertical="center"/>
    </xf>
    <xf numFmtId="10" fontId="62" fillId="0" borderId="0" applyFont="0" applyFill="0" applyBorder="0" applyAlignment="0" applyProtection="0"/>
    <xf numFmtId="1" fontId="62" fillId="0" borderId="0"/>
    <xf numFmtId="0" fontId="0" fillId="0" borderId="0" applyNumberFormat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73" fillId="0" borderId="32" applyProtection="0"/>
    <xf numFmtId="0" fontId="91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3" fillId="0" borderId="33" applyNumberFormat="0" applyFill="0" applyAlignment="0" applyProtection="0">
      <alignment vertical="center"/>
    </xf>
    <xf numFmtId="0" fontId="94" fillId="0" borderId="27" applyNumberFormat="0" applyFill="0" applyAlignment="0" applyProtection="0">
      <alignment vertical="center"/>
    </xf>
    <xf numFmtId="0" fontId="95" fillId="0" borderId="34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>
      <alignment horizontal="centerContinuous" vertical="center"/>
    </xf>
    <xf numFmtId="0" fontId="28" fillId="0" borderId="1">
      <alignment horizontal="distributed" vertical="center" wrapText="1"/>
    </xf>
    <xf numFmtId="0" fontId="67" fillId="40" borderId="0" applyNumberFormat="0" applyBorder="0" applyAlignment="0" applyProtection="0">
      <alignment vertical="center"/>
    </xf>
    <xf numFmtId="0" fontId="97" fillId="42" borderId="0" applyNumberFormat="0" applyBorder="0" applyAlignment="0" applyProtection="0">
      <alignment vertical="center"/>
    </xf>
    <xf numFmtId="0" fontId="98" fillId="42" borderId="0" applyNumberFormat="0" applyBorder="0" applyAlignment="0" applyProtection="0">
      <alignment vertical="center"/>
    </xf>
    <xf numFmtId="0" fontId="97" fillId="42" borderId="0" applyNumberFormat="0" applyBorder="0" applyAlignment="0" applyProtection="0">
      <alignment vertical="center"/>
    </xf>
    <xf numFmtId="0" fontId="99" fillId="66" borderId="0" applyNumberFormat="0" applyBorder="0" applyAlignment="0" applyProtection="0"/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97" fillId="4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97" fillId="42" borderId="0" applyNumberFormat="0" applyBorder="0" applyAlignment="0" applyProtection="0">
      <alignment vertical="center"/>
    </xf>
    <xf numFmtId="0" fontId="99" fillId="63" borderId="0" applyNumberFormat="0" applyBorder="0" applyAlignment="0" applyProtection="0"/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98" fillId="4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99" fillId="63" borderId="0" applyNumberFormat="0" applyBorder="0" applyAlignment="0" applyProtection="0"/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97" fillId="4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99" fillId="63" borderId="0" applyNumberFormat="0" applyBorder="0" applyAlignment="0" applyProtection="0"/>
    <xf numFmtId="0" fontId="67" fillId="4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99" fillId="63" borderId="0" applyNumberFormat="0" applyBorder="0" applyAlignment="0" applyProtection="0"/>
    <xf numFmtId="0" fontId="98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97" fillId="4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98" fillId="42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99" fillId="63" borderId="0" applyNumberFormat="0" applyBorder="0" applyAlignment="0" applyProtection="0"/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3" fillId="0" borderId="0"/>
    <xf numFmtId="0" fontId="10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0" fillId="0" borderId="0">
      <alignment vertical="center"/>
    </xf>
    <xf numFmtId="0" fontId="0" fillId="0" borderId="0"/>
    <xf numFmtId="0" fontId="0" fillId="0" borderId="0">
      <alignment vertical="center"/>
    </xf>
    <xf numFmtId="0" fontId="6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/>
    <xf numFmtId="0" fontId="0" fillId="0" borderId="0">
      <alignment vertical="center"/>
    </xf>
    <xf numFmtId="0" fontId="6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104" fillId="0" borderId="0" applyFont="0" applyFill="0" applyBorder="0" applyAlignment="0" applyProtection="0"/>
    <xf numFmtId="0" fontId="75" fillId="41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6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70" borderId="0" applyNumberFormat="0" applyBorder="0" applyAlignment="0" applyProtection="0"/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70" borderId="0" applyNumberFormat="0" applyBorder="0" applyAlignment="0" applyProtection="0"/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106" fillId="38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5" fillId="70" borderId="0" applyNumberFormat="0" applyBorder="0" applyAlignment="0" applyProtection="0"/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5" fillId="41" borderId="0" applyNumberFormat="0" applyBorder="0" applyAlignment="0" applyProtection="0">
      <alignment vertical="center"/>
    </xf>
    <xf numFmtId="0" fontId="105" fillId="41" borderId="0" applyNumberFormat="0" applyBorder="0" applyAlignment="0" applyProtection="0">
      <alignment vertical="center"/>
    </xf>
    <xf numFmtId="0" fontId="10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Protection="0">
      <alignment vertical="center"/>
    </xf>
    <xf numFmtId="0" fontId="107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5" fillId="70" borderId="0" applyNumberFormat="0" applyBorder="0" applyAlignment="0" applyProtection="0"/>
    <xf numFmtId="0" fontId="75" fillId="38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105" fillId="70" borderId="0" applyNumberFormat="0" applyBorder="0" applyAlignment="0" applyProtection="0"/>
    <xf numFmtId="0" fontId="106" fillId="41" borderId="0" applyNumberFormat="0" applyBorder="0" applyAlignment="0" applyProtection="0">
      <alignment vertical="center"/>
    </xf>
    <xf numFmtId="0" fontId="10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5" fillId="41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8" fillId="41" borderId="0" applyNumberFormat="0" applyBorder="0" applyAlignment="0" applyProtection="0">
      <alignment vertical="center"/>
    </xf>
    <xf numFmtId="0" fontId="106" fillId="38" borderId="0" applyNumberFormat="0" applyBorder="0" applyAlignment="0" applyProtection="0">
      <alignment vertical="center"/>
    </xf>
    <xf numFmtId="0" fontId="108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5" fillId="41" borderId="0" applyNumberFormat="0" applyBorder="0" applyAlignment="0" applyProtection="0">
      <alignment vertical="center"/>
    </xf>
    <xf numFmtId="0" fontId="105" fillId="70" borderId="0" applyNumberFormat="0" applyBorder="0" applyAlignment="0" applyProtection="0"/>
    <xf numFmtId="0" fontId="108" fillId="41" borderId="0" applyNumberFormat="0" applyBorder="0" applyAlignment="0" applyProtection="0">
      <alignment vertical="center"/>
    </xf>
    <xf numFmtId="0" fontId="108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8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8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8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35" applyNumberFormat="0" applyFill="0" applyAlignment="0" applyProtection="0">
      <alignment vertical="center"/>
    </xf>
    <xf numFmtId="182" fontId="92" fillId="0" borderId="0" applyFont="0" applyFill="0" applyBorder="0" applyAlignment="0" applyProtection="0"/>
    <xf numFmtId="0" fontId="69" fillId="43" borderId="23" applyNumberFormat="0" applyAlignment="0" applyProtection="0">
      <alignment vertical="center"/>
    </xf>
    <xf numFmtId="0" fontId="111" fillId="69" borderId="24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83" fillId="0" borderId="29" applyNumberFormat="0" applyFill="0" applyAlignment="0" applyProtection="0">
      <alignment vertical="center"/>
    </xf>
    <xf numFmtId="183" fontId="102" fillId="0" borderId="0" applyFont="0" applyFill="0" applyBorder="0" applyAlignment="0" applyProtection="0"/>
    <xf numFmtId="184" fontId="102" fillId="0" borderId="0" applyFont="0" applyFill="0" applyBorder="0" applyAlignment="0" applyProtection="0"/>
    <xf numFmtId="185" fontId="102" fillId="0" borderId="0" applyFont="0" applyFill="0" applyBorder="0" applyAlignment="0" applyProtection="0"/>
    <xf numFmtId="186" fontId="102" fillId="0" borderId="0" applyFont="0" applyFill="0" applyBorder="0" applyAlignment="0" applyProtection="0"/>
    <xf numFmtId="0" fontId="72" fillId="0" borderId="0"/>
    <xf numFmtId="41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187" fontId="92" fillId="0" borderId="0" applyFont="0" applyFill="0" applyBorder="0" applyAlignment="0" applyProtection="0"/>
    <xf numFmtId="41" fontId="0" fillId="0" borderId="0" applyFont="0" applyFill="0" applyBorder="0" applyAlignment="0" applyProtection="0"/>
    <xf numFmtId="188" fontId="92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4" fillId="0" borderId="0"/>
    <xf numFmtId="0" fontId="112" fillId="71" borderId="0" applyNumberFormat="0" applyBorder="0" applyAlignment="0" applyProtection="0"/>
    <xf numFmtId="0" fontId="112" fillId="72" borderId="0" applyNumberFormat="0" applyBorder="0" applyAlignment="0" applyProtection="0"/>
    <xf numFmtId="0" fontId="112" fillId="73" borderId="0" applyNumberFormat="0" applyBorder="0" applyAlignment="0" applyProtection="0"/>
    <xf numFmtId="0" fontId="65" fillId="74" borderId="0" applyNumberFormat="0" applyBorder="0" applyAlignment="0" applyProtection="0">
      <alignment vertical="center"/>
    </xf>
    <xf numFmtId="0" fontId="65" fillId="75" borderId="0" applyNumberFormat="0" applyBorder="0" applyAlignment="0" applyProtection="0">
      <alignment vertical="center"/>
    </xf>
    <xf numFmtId="0" fontId="65" fillId="76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49" borderId="0" applyNumberFormat="0" applyBorder="0" applyAlignment="0" applyProtection="0">
      <alignment vertical="center"/>
    </xf>
    <xf numFmtId="0" fontId="65" fillId="77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9" fillId="43" borderId="31" applyNumberFormat="0" applyAlignment="0" applyProtection="0">
      <alignment vertical="center"/>
    </xf>
    <xf numFmtId="0" fontId="82" fillId="36" borderId="23" applyNumberFormat="0" applyAlignment="0" applyProtection="0">
      <alignment vertical="center"/>
    </xf>
    <xf numFmtId="1" fontId="28" fillId="0" borderId="1">
      <alignment vertical="center"/>
      <protection locked="0"/>
    </xf>
    <xf numFmtId="0" fontId="113" fillId="0" borderId="0"/>
    <xf numFmtId="190" fontId="28" fillId="0" borderId="1">
      <alignment vertical="center"/>
      <protection locked="0"/>
    </xf>
    <xf numFmtId="0" fontId="62" fillId="0" borderId="0"/>
    <xf numFmtId="0" fontId="0" fillId="37" borderId="30" applyNumberFormat="0" applyFont="0" applyAlignment="0" applyProtection="0">
      <alignment vertical="center"/>
    </xf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5" fillId="0" borderId="0"/>
  </cellStyleXfs>
  <cellXfs count="437">
    <xf numFmtId="0" fontId="0" fillId="0" borderId="0" xfId="0"/>
    <xf numFmtId="0" fontId="1" fillId="0" borderId="0" xfId="497" applyFont="1" applyFill="1" applyAlignment="1">
      <alignment vertical="top"/>
    </xf>
    <xf numFmtId="0" fontId="0" fillId="0" borderId="0" xfId="497" applyFont="1" applyFill="1">
      <alignment vertical="center"/>
    </xf>
    <xf numFmtId="0" fontId="2" fillId="0" borderId="0" xfId="497" applyFont="1" applyFill="1">
      <alignment vertical="center"/>
    </xf>
    <xf numFmtId="0" fontId="3" fillId="0" borderId="0" xfId="485"/>
    <xf numFmtId="0" fontId="0" fillId="0" borderId="0" xfId="497" applyFill="1">
      <alignment vertical="center"/>
    </xf>
    <xf numFmtId="191" fontId="0" fillId="0" borderId="0" xfId="497" applyNumberFormat="1" applyFill="1">
      <alignment vertical="center"/>
    </xf>
    <xf numFmtId="0" fontId="4" fillId="0" borderId="0" xfId="497" applyFont="1" applyFill="1" applyAlignment="1">
      <alignment horizontal="center" vertical="top"/>
    </xf>
    <xf numFmtId="0" fontId="0" fillId="0" borderId="0" xfId="498" applyFont="1" applyFill="1" applyAlignment="1">
      <alignment wrapText="1"/>
    </xf>
    <xf numFmtId="191" fontId="0" fillId="0" borderId="0" xfId="497" applyNumberFormat="1" applyFont="1" applyFill="1">
      <alignment vertical="center"/>
    </xf>
    <xf numFmtId="0" fontId="0" fillId="0" borderId="0" xfId="497" applyFont="1" applyFill="1" applyAlignment="1">
      <alignment horizontal="right" vertical="center"/>
    </xf>
    <xf numFmtId="0" fontId="2" fillId="0" borderId="1" xfId="500" applyFont="1" applyFill="1" applyBorder="1" applyAlignment="1">
      <alignment horizontal="center" vertical="center" wrapText="1"/>
    </xf>
    <xf numFmtId="0" fontId="2" fillId="0" borderId="1" xfId="497" applyFont="1" applyFill="1" applyBorder="1" applyAlignment="1">
      <alignment horizontal="center" vertical="center"/>
    </xf>
    <xf numFmtId="191" fontId="2" fillId="0" borderId="1" xfId="500" applyNumberFormat="1" applyFont="1" applyFill="1" applyBorder="1" applyAlignment="1">
      <alignment horizontal="center" vertical="center" wrapText="1"/>
    </xf>
    <xf numFmtId="191" fontId="2" fillId="0" borderId="1" xfId="513" applyNumberFormat="1" applyFont="1" applyFill="1" applyBorder="1" applyAlignment="1">
      <alignment horizontal="center" vertical="center" wrapText="1"/>
    </xf>
    <xf numFmtId="0" fontId="2" fillId="0" borderId="1" xfId="513" applyFont="1" applyFill="1" applyBorder="1" applyAlignment="1">
      <alignment horizontal="center" vertical="center" wrapText="1"/>
    </xf>
    <xf numFmtId="192" fontId="2" fillId="0" borderId="1" xfId="497" applyNumberFormat="1" applyFont="1" applyFill="1" applyBorder="1" applyAlignment="1" applyProtection="1">
      <alignment horizontal="center" vertical="center" wrapText="1"/>
    </xf>
    <xf numFmtId="0" fontId="2" fillId="0" borderId="1" xfId="510" applyFont="1" applyFill="1" applyBorder="1" applyAlignment="1">
      <alignment horizontal="left" vertical="center" indent="1"/>
    </xf>
    <xf numFmtId="191" fontId="0" fillId="0" borderId="1" xfId="497" applyNumberFormat="1" applyFont="1" applyFill="1" applyBorder="1" applyAlignment="1" applyProtection="1">
      <alignment horizontal="right" vertical="center"/>
    </xf>
    <xf numFmtId="193" fontId="0" fillId="0" borderId="1" xfId="497" applyNumberFormat="1" applyFont="1" applyFill="1" applyBorder="1" applyAlignment="1" applyProtection="1">
      <alignment horizontal="right" vertical="center"/>
    </xf>
    <xf numFmtId="191" fontId="0" fillId="0" borderId="1" xfId="497" applyNumberFormat="1" applyFont="1" applyFill="1" applyBorder="1">
      <alignment vertical="center"/>
    </xf>
    <xf numFmtId="194" fontId="0" fillId="0" borderId="1" xfId="500" applyNumberFormat="1" applyFont="1" applyFill="1" applyBorder="1" applyAlignment="1">
      <alignment vertical="center"/>
    </xf>
    <xf numFmtId="193" fontId="0" fillId="0" borderId="0" xfId="497" applyNumberFormat="1" applyFill="1">
      <alignment vertical="center"/>
    </xf>
    <xf numFmtId="0" fontId="2" fillId="0" borderId="1" xfId="497" applyNumberFormat="1" applyFont="1" applyFill="1" applyBorder="1" applyAlignment="1" applyProtection="1">
      <alignment horizontal="left" vertical="center" indent="1"/>
    </xf>
    <xf numFmtId="0" fontId="0" fillId="0" borderId="1" xfId="497" applyNumberFormat="1" applyFont="1" applyFill="1" applyBorder="1" applyAlignment="1" applyProtection="1">
      <alignment horizontal="left" vertical="center" wrapText="1" indent="3"/>
    </xf>
    <xf numFmtId="0" fontId="0" fillId="0" borderId="1" xfId="497" applyNumberFormat="1" applyFont="1" applyFill="1" applyBorder="1" applyAlignment="1" applyProtection="1">
      <alignment horizontal="left" vertical="center" wrapText="1"/>
    </xf>
    <xf numFmtId="0" fontId="5" fillId="0" borderId="0" xfId="485" applyFont="1" applyAlignment="1">
      <alignment horizontal="left"/>
    </xf>
    <xf numFmtId="0" fontId="0" fillId="0" borderId="0" xfId="485" applyFont="1"/>
    <xf numFmtId="0" fontId="6" fillId="0" borderId="0" xfId="485" applyFont="1" applyAlignment="1">
      <alignment horizontal="left"/>
    </xf>
    <xf numFmtId="0" fontId="1" fillId="0" borderId="0" xfId="504" applyFont="1" applyAlignment="1">
      <alignment horizontal="center" vertical="top"/>
    </xf>
    <xf numFmtId="0" fontId="0" fillId="0" borderId="0" xfId="497" applyFont="1" applyFill="1" applyAlignment="1">
      <alignment wrapText="1"/>
    </xf>
    <xf numFmtId="0" fontId="7" fillId="0" borderId="0" xfId="504" applyFont="1"/>
    <xf numFmtId="0" fontId="8" fillId="0" borderId="0" xfId="504" applyFont="1" applyAlignment="1">
      <alignment horizontal="right"/>
    </xf>
    <xf numFmtId="0" fontId="8" fillId="0" borderId="0" xfId="504" applyFont="1" applyBorder="1" applyAlignment="1">
      <alignment horizontal="right" vertical="center" wrapText="1"/>
    </xf>
    <xf numFmtId="0" fontId="2" fillId="0" borderId="1" xfId="499" applyFont="1" applyFill="1" applyBorder="1" applyAlignment="1">
      <alignment horizontal="center" vertical="center" wrapText="1"/>
    </xf>
    <xf numFmtId="0" fontId="9" fillId="0" borderId="1" xfId="50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95" fontId="2" fillId="0" borderId="1" xfId="496" applyNumberFormat="1" applyFont="1" applyFill="1" applyBorder="1" applyAlignment="1" applyProtection="1">
      <alignment horizontal="center" vertical="center" wrapText="1"/>
    </xf>
    <xf numFmtId="0" fontId="9" fillId="0" borderId="1" xfId="504" applyFont="1" applyFill="1" applyBorder="1" applyAlignment="1">
      <alignment horizontal="left" vertical="center" wrapText="1"/>
    </xf>
    <xf numFmtId="196" fontId="2" fillId="0" borderId="1" xfId="503" applyNumberFormat="1" applyFont="1" applyFill="1" applyBorder="1" applyAlignment="1">
      <alignment vertical="center"/>
    </xf>
    <xf numFmtId="194" fontId="2" fillId="0" borderId="1" xfId="503" applyNumberFormat="1" applyFont="1" applyFill="1" applyBorder="1" applyAlignment="1">
      <alignment vertical="center"/>
    </xf>
    <xf numFmtId="0" fontId="8" fillId="0" borderId="1" xfId="504" applyFont="1" applyFill="1" applyBorder="1" applyAlignment="1">
      <alignment vertical="center" wrapText="1"/>
    </xf>
    <xf numFmtId="196" fontId="0" fillId="0" borderId="1" xfId="0" applyNumberFormat="1" applyBorder="1" applyAlignment="1">
      <alignment vertical="center"/>
    </xf>
    <xf numFmtId="196" fontId="0" fillId="0" borderId="1" xfId="503" applyNumberFormat="1" applyFont="1" applyFill="1" applyBorder="1" applyAlignment="1">
      <alignment vertical="center"/>
    </xf>
    <xf numFmtId="194" fontId="0" fillId="0" borderId="1" xfId="503" applyNumberFormat="1" applyFont="1" applyFill="1" applyBorder="1" applyAlignment="1">
      <alignment vertical="center"/>
    </xf>
    <xf numFmtId="196" fontId="0" fillId="0" borderId="1" xfId="0" applyNumberFormat="1" applyBorder="1"/>
    <xf numFmtId="0" fontId="0" fillId="0" borderId="1" xfId="0" applyBorder="1"/>
    <xf numFmtId="194" fontId="2" fillId="0" borderId="1" xfId="0" applyNumberFormat="1" applyFont="1" applyBorder="1"/>
    <xf numFmtId="196" fontId="10" fillId="0" borderId="1" xfId="503" applyNumberFormat="1" applyFont="1" applyFill="1" applyBorder="1" applyAlignment="1">
      <alignment vertical="center"/>
    </xf>
    <xf numFmtId="0" fontId="8" fillId="0" borderId="2" xfId="504" applyFont="1" applyFill="1" applyBorder="1" applyAlignment="1">
      <alignment vertical="center" wrapText="1"/>
    </xf>
    <xf numFmtId="196" fontId="0" fillId="0" borderId="2" xfId="503" applyNumberFormat="1" applyFont="1" applyFill="1" applyBorder="1" applyAlignment="1">
      <alignment vertical="center"/>
    </xf>
    <xf numFmtId="194" fontId="0" fillId="0" borderId="2" xfId="503" applyNumberFormat="1" applyFont="1" applyFill="1" applyBorder="1" applyAlignment="1">
      <alignment vertical="center"/>
    </xf>
    <xf numFmtId="0" fontId="9" fillId="0" borderId="3" xfId="504" applyFont="1" applyFill="1" applyBorder="1" applyAlignment="1">
      <alignment horizontal="left" vertical="center" wrapText="1"/>
    </xf>
    <xf numFmtId="196" fontId="2" fillId="0" borderId="3" xfId="503" applyNumberFormat="1" applyFont="1" applyFill="1" applyBorder="1" applyAlignment="1">
      <alignment vertical="center"/>
    </xf>
    <xf numFmtId="197" fontId="0" fillId="0" borderId="1" xfId="503" applyNumberFormat="1" applyFont="1" applyFill="1" applyBorder="1" applyAlignment="1">
      <alignment vertical="center"/>
    </xf>
    <xf numFmtId="196" fontId="0" fillId="0" borderId="3" xfId="503" applyNumberFormat="1" applyFont="1" applyFill="1" applyBorder="1" applyAlignment="1">
      <alignment vertical="center"/>
    </xf>
    <xf numFmtId="197" fontId="2" fillId="0" borderId="1" xfId="503" applyNumberFormat="1" applyFont="1" applyFill="1" applyBorder="1" applyAlignment="1">
      <alignment vertical="center"/>
    </xf>
    <xf numFmtId="0" fontId="10" fillId="0" borderId="1" xfId="496" applyNumberFormat="1" applyFont="1" applyFill="1" applyBorder="1" applyAlignment="1" applyProtection="1">
      <alignment horizontal="left" vertical="center" indent="1"/>
    </xf>
    <xf numFmtId="0" fontId="0" fillId="0" borderId="0" xfId="0" applyBorder="1"/>
    <xf numFmtId="0" fontId="2" fillId="0" borderId="1" xfId="499" applyFont="1" applyFill="1" applyBorder="1" applyAlignment="1">
      <alignment horizontal="center" vertical="center"/>
    </xf>
    <xf numFmtId="191" fontId="2" fillId="0" borderId="1" xfId="499" applyNumberFormat="1" applyFont="1" applyFill="1" applyBorder="1" applyAlignment="1">
      <alignment horizontal="center" vertical="center"/>
    </xf>
    <xf numFmtId="192" fontId="2" fillId="0" borderId="1" xfId="496" applyNumberFormat="1" applyFont="1" applyFill="1" applyBorder="1" applyAlignment="1" applyProtection="1">
      <alignment horizontal="center" vertical="center" wrapText="1"/>
    </xf>
    <xf numFmtId="0" fontId="9" fillId="0" borderId="1" xfId="504" applyFont="1" applyFill="1" applyBorder="1" applyAlignment="1">
      <alignment vertical="center" wrapText="1"/>
    </xf>
    <xf numFmtId="192" fontId="0" fillId="0" borderId="3" xfId="503" applyNumberFormat="1" applyFont="1" applyFill="1" applyBorder="1" applyAlignment="1">
      <alignment vertical="center"/>
    </xf>
    <xf numFmtId="192" fontId="2" fillId="0" borderId="3" xfId="503" applyNumberFormat="1" applyFont="1" applyFill="1" applyBorder="1" applyAlignment="1">
      <alignment vertical="center"/>
    </xf>
    <xf numFmtId="0" fontId="8" fillId="0" borderId="1" xfId="504" applyFont="1" applyFill="1" applyBorder="1" applyAlignment="1">
      <alignment horizontal="left" vertical="center" wrapText="1" indent="1"/>
    </xf>
    <xf numFmtId="197" fontId="0" fillId="0" borderId="1" xfId="0" applyNumberFormat="1" applyBorder="1" applyAlignment="1">
      <alignment vertical="center"/>
    </xf>
    <xf numFmtId="0" fontId="8" fillId="0" borderId="2" xfId="504" applyFont="1" applyFill="1" applyBorder="1" applyAlignment="1">
      <alignment horizontal="left" vertical="center" wrapText="1" indent="1"/>
    </xf>
    <xf numFmtId="197" fontId="0" fillId="0" borderId="2" xfId="0" applyNumberFormat="1" applyBorder="1" applyAlignment="1">
      <alignment vertical="center"/>
    </xf>
    <xf numFmtId="0" fontId="0" fillId="0" borderId="2" xfId="0" applyBorder="1"/>
    <xf numFmtId="192" fontId="0" fillId="0" borderId="2" xfId="503" applyNumberFormat="1" applyFont="1" applyFill="1" applyBorder="1" applyAlignment="1">
      <alignment vertical="center"/>
    </xf>
    <xf numFmtId="0" fontId="9" fillId="0" borderId="3" xfId="504" applyFont="1" applyFill="1" applyBorder="1" applyAlignment="1">
      <alignment vertical="center" wrapText="1"/>
    </xf>
    <xf numFmtId="0" fontId="0" fillId="0" borderId="3" xfId="499" applyFont="1" applyFill="1" applyBorder="1" applyAlignment="1">
      <alignment horizontal="left" vertical="center" wrapText="1"/>
    </xf>
    <xf numFmtId="197" fontId="2" fillId="0" borderId="3" xfId="0" applyNumberFormat="1" applyFont="1" applyBorder="1" applyAlignment="1">
      <alignment vertical="center"/>
    </xf>
    <xf numFmtId="0" fontId="0" fillId="0" borderId="3" xfId="0" applyBorder="1"/>
    <xf numFmtId="0" fontId="0" fillId="0" borderId="0" xfId="514"/>
    <xf numFmtId="0" fontId="11" fillId="0" borderId="0" xfId="514" applyFont="1" applyBorder="1" applyAlignment="1">
      <alignment horizontal="center" vertical="center" wrapText="1"/>
    </xf>
    <xf numFmtId="0" fontId="12" fillId="0" borderId="0" xfId="514" applyFont="1" applyAlignment="1"/>
    <xf numFmtId="57" fontId="13" fillId="0" borderId="0" xfId="514" applyNumberFormat="1" applyFont="1"/>
    <xf numFmtId="0" fontId="14" fillId="0" borderId="0" xfId="514" applyFont="1" applyAlignment="1">
      <alignment horizontal="center"/>
    </xf>
    <xf numFmtId="57" fontId="14" fillId="0" borderId="0" xfId="514" applyNumberFormat="1" applyFont="1" applyAlignment="1">
      <alignment horizontal="center"/>
    </xf>
    <xf numFmtId="0" fontId="15" fillId="0" borderId="0" xfId="514" applyFont="1" applyAlignment="1">
      <alignment horizontal="center"/>
    </xf>
    <xf numFmtId="31" fontId="16" fillId="0" borderId="0" xfId="514" applyNumberFormat="1" applyFont="1" applyAlignment="1"/>
    <xf numFmtId="0" fontId="1" fillId="0" borderId="0" xfId="497" applyFont="1" applyFill="1" applyAlignment="1">
      <alignment vertical="top" wrapText="1"/>
    </xf>
    <xf numFmtId="0" fontId="17" fillId="0" borderId="0" xfId="497" applyFont="1" applyFill="1" applyBorder="1">
      <alignment vertical="center"/>
    </xf>
    <xf numFmtId="0" fontId="17" fillId="0" borderId="0" xfId="497" applyFont="1" applyFill="1">
      <alignment vertical="center"/>
    </xf>
    <xf numFmtId="198" fontId="17" fillId="0" borderId="0" xfId="160" applyNumberFormat="1" applyFont="1" applyFill="1" applyAlignment="1">
      <alignment vertical="center"/>
    </xf>
    <xf numFmtId="0" fontId="0" fillId="0" borderId="0" xfId="505">
      <alignment vertical="center"/>
    </xf>
    <xf numFmtId="0" fontId="1" fillId="0" borderId="0" xfId="497" applyFont="1" applyFill="1" applyAlignment="1">
      <alignment horizontal="center" vertical="top" wrapText="1"/>
    </xf>
    <xf numFmtId="198" fontId="0" fillId="0" borderId="0" xfId="160" applyNumberFormat="1" applyFont="1" applyFill="1" applyAlignment="1">
      <alignment horizontal="right" vertical="center"/>
    </xf>
    <xf numFmtId="0" fontId="0" fillId="0" borderId="0" xfId="505" applyFont="1">
      <alignment vertical="center"/>
    </xf>
    <xf numFmtId="0" fontId="0" fillId="0" borderId="0" xfId="505" applyNumberFormat="1" applyFont="1" applyFill="1" applyBorder="1" applyAlignment="1">
      <alignment horizontal="right" vertical="center"/>
    </xf>
    <xf numFmtId="0" fontId="2" fillId="0" borderId="4" xfId="500" applyFont="1" applyFill="1" applyBorder="1" applyAlignment="1">
      <alignment horizontal="center" vertical="center"/>
    </xf>
    <xf numFmtId="0" fontId="2" fillId="0" borderId="5" xfId="500" applyFont="1" applyFill="1" applyBorder="1" applyAlignment="1">
      <alignment horizontal="center" vertical="center"/>
    </xf>
    <xf numFmtId="191" fontId="2" fillId="0" borderId="1" xfId="500" applyNumberFormat="1" applyFont="1" applyFill="1" applyBorder="1" applyAlignment="1">
      <alignment horizontal="center" vertical="center"/>
    </xf>
    <xf numFmtId="199" fontId="2" fillId="0" borderId="1" xfId="500" applyNumberFormat="1" applyFont="1" applyFill="1" applyBorder="1" applyAlignment="1">
      <alignment horizontal="center" vertical="center" wrapText="1"/>
    </xf>
    <xf numFmtId="191" fontId="0" fillId="0" borderId="1" xfId="833" applyNumberFormat="1" applyFont="1" applyFill="1" applyBorder="1" applyAlignment="1">
      <alignment horizontal="right" vertical="center"/>
    </xf>
    <xf numFmtId="0" fontId="0" fillId="0" borderId="1" xfId="497" applyFont="1" applyFill="1" applyBorder="1">
      <alignment vertical="center"/>
    </xf>
    <xf numFmtId="198" fontId="0" fillId="0" borderId="1" xfId="160" applyNumberFormat="1" applyFont="1" applyFill="1" applyBorder="1" applyAlignment="1">
      <alignment vertical="center"/>
    </xf>
    <xf numFmtId="0" fontId="0" fillId="0" borderId="1" xfId="505" applyFont="1" applyBorder="1">
      <alignment vertical="center"/>
    </xf>
    <xf numFmtId="197" fontId="17" fillId="0" borderId="0" xfId="497" applyNumberFormat="1" applyFont="1" applyFill="1">
      <alignment vertical="center"/>
    </xf>
    <xf numFmtId="0" fontId="8" fillId="0" borderId="1" xfId="505" applyNumberFormat="1" applyFont="1" applyFill="1" applyBorder="1" applyAlignment="1">
      <alignment horizontal="left" vertical="center" indent="1" shrinkToFit="1"/>
    </xf>
    <xf numFmtId="0" fontId="8" fillId="0" borderId="1" xfId="505" applyNumberFormat="1" applyFont="1" applyFill="1" applyBorder="1" applyAlignment="1">
      <alignment horizontal="left" vertical="center" wrapText="1" indent="1"/>
    </xf>
    <xf numFmtId="0" fontId="0" fillId="0" borderId="1" xfId="505" applyNumberFormat="1" applyFont="1" applyFill="1" applyBorder="1" applyAlignment="1">
      <alignment horizontal="left" vertical="center" wrapText="1" indent="1"/>
    </xf>
    <xf numFmtId="198" fontId="0" fillId="0" borderId="0" xfId="160" applyNumberFormat="1" applyFont="1" applyFill="1" applyAlignment="1">
      <alignment vertical="center"/>
    </xf>
    <xf numFmtId="0" fontId="18" fillId="0" borderId="0" xfId="485" applyFont="1"/>
    <xf numFmtId="194" fontId="0" fillId="0" borderId="0" xfId="500" applyNumberFormat="1" applyFont="1" applyFill="1" applyAlignment="1">
      <alignment vertical="center"/>
    </xf>
    <xf numFmtId="194" fontId="17" fillId="0" borderId="0" xfId="497" applyNumberFormat="1" applyFont="1" applyFill="1">
      <alignment vertical="center"/>
    </xf>
    <xf numFmtId="198" fontId="17" fillId="0" borderId="0" xfId="160" applyNumberFormat="1" applyFont="1" applyFill="1" applyBorder="1" applyAlignment="1">
      <alignment vertical="center"/>
    </xf>
    <xf numFmtId="199" fontId="0" fillId="0" borderId="0" xfId="505" applyNumberFormat="1">
      <alignment vertical="center"/>
    </xf>
    <xf numFmtId="0" fontId="19" fillId="0" borderId="0" xfId="497" applyFont="1" applyFill="1" applyAlignment="1">
      <alignment horizontal="center" vertical="top" wrapText="1"/>
    </xf>
    <xf numFmtId="199" fontId="0" fillId="0" borderId="0" xfId="505" applyNumberFormat="1" applyFont="1">
      <alignment vertical="center"/>
    </xf>
    <xf numFmtId="195" fontId="2" fillId="0" borderId="0" xfId="497" applyNumberFormat="1" applyFont="1" applyFill="1" applyBorder="1" applyAlignment="1" applyProtection="1">
      <alignment horizontal="center" vertical="center" wrapText="1"/>
    </xf>
    <xf numFmtId="199" fontId="0" fillId="0" borderId="1" xfId="505" applyNumberFormat="1" applyFont="1" applyBorder="1">
      <alignment vertical="center"/>
    </xf>
    <xf numFmtId="10" fontId="0" fillId="0" borderId="0" xfId="160" applyNumberFormat="1" applyFont="1" applyFill="1" applyBorder="1" applyAlignment="1" applyProtection="1">
      <alignment horizontal="right" vertical="center"/>
    </xf>
    <xf numFmtId="0" fontId="20" fillId="0" borderId="0" xfId="502" applyFont="1" applyAlignment="1">
      <alignment vertical="top"/>
    </xf>
    <xf numFmtId="0" fontId="0" fillId="0" borderId="0" xfId="502" applyFont="1">
      <alignment vertical="center"/>
    </xf>
    <xf numFmtId="0" fontId="2" fillId="0" borderId="0" xfId="502" applyFont="1">
      <alignment vertical="center"/>
    </xf>
    <xf numFmtId="0" fontId="21" fillId="0" borderId="0" xfId="502" applyFont="1">
      <alignment vertical="center"/>
    </xf>
    <xf numFmtId="0" fontId="22" fillId="0" borderId="0" xfId="502" applyFont="1">
      <alignment vertical="center"/>
    </xf>
    <xf numFmtId="0" fontId="0" fillId="0" borderId="0" xfId="502">
      <alignment vertical="center"/>
    </xf>
    <xf numFmtId="0" fontId="1" fillId="0" borderId="0" xfId="502" applyFont="1" applyFill="1" applyAlignment="1">
      <alignment horizontal="center" vertical="top"/>
    </xf>
    <xf numFmtId="0" fontId="0" fillId="0" borderId="0" xfId="502" applyFont="1" applyAlignment="1">
      <alignment horizontal="right" vertical="center"/>
    </xf>
    <xf numFmtId="0" fontId="2" fillId="0" borderId="1" xfId="502" applyFont="1" applyBorder="1" applyAlignment="1">
      <alignment horizontal="center" vertical="center"/>
    </xf>
    <xf numFmtId="0" fontId="2" fillId="0" borderId="1" xfId="502" applyFont="1" applyBorder="1" applyAlignment="1">
      <alignment horizontal="center" vertical="center" wrapText="1"/>
    </xf>
    <xf numFmtId="0" fontId="0" fillId="0" borderId="1" xfId="502" applyFont="1" applyBorder="1" applyAlignment="1">
      <alignment horizontal="left" vertical="center" wrapText="1" indent="2"/>
    </xf>
    <xf numFmtId="189" fontId="0" fillId="0" borderId="1" xfId="507" applyNumberFormat="1" applyFont="1" applyFill="1" applyBorder="1" applyAlignment="1">
      <alignment horizontal="right" vertical="center"/>
    </xf>
    <xf numFmtId="191" fontId="0" fillId="0" borderId="1" xfId="502" applyNumberFormat="1" applyFont="1" applyFill="1" applyBorder="1">
      <alignment vertical="center"/>
    </xf>
    <xf numFmtId="189" fontId="0" fillId="0" borderId="1" xfId="508" applyNumberFormat="1" applyFill="1" applyBorder="1" applyAlignment="1">
      <alignment horizontal="right" vertical="center"/>
    </xf>
    <xf numFmtId="0" fontId="23" fillId="0" borderId="0" xfId="512" applyFont="1" applyFill="1">
      <alignment vertical="center"/>
    </xf>
    <xf numFmtId="0" fontId="8" fillId="0" borderId="0" xfId="512" applyFont="1" applyFill="1">
      <alignment vertical="center"/>
    </xf>
    <xf numFmtId="0" fontId="24" fillId="0" borderId="0" xfId="512" applyNumberFormat="1" applyFont="1" applyFill="1" applyAlignment="1">
      <alignment horizontal="center" vertical="center"/>
    </xf>
    <xf numFmtId="49" fontId="24" fillId="0" borderId="0" xfId="512" applyNumberFormat="1" applyFont="1" applyFill="1" applyAlignment="1">
      <alignment horizontal="center" vertical="center"/>
    </xf>
    <xf numFmtId="0" fontId="24" fillId="0" borderId="0" xfId="512" applyNumberFormat="1" applyFont="1" applyFill="1" applyAlignment="1">
      <alignment horizontal="center" vertical="center" wrapText="1"/>
    </xf>
    <xf numFmtId="0" fontId="8" fillId="0" borderId="0" xfId="512" applyFill="1">
      <alignment vertical="center"/>
    </xf>
    <xf numFmtId="0" fontId="19" fillId="0" borderId="0" xfId="512" applyNumberFormat="1" applyFont="1" applyFill="1" applyAlignment="1" applyProtection="1">
      <alignment horizontal="center" vertical="center"/>
      <protection locked="0"/>
    </xf>
    <xf numFmtId="49" fontId="10" fillId="0" borderId="0" xfId="512" applyNumberFormat="1" applyFont="1" applyFill="1" applyBorder="1" applyAlignment="1">
      <alignment horizontal="left" vertical="center"/>
    </xf>
    <xf numFmtId="49" fontId="10" fillId="0" borderId="0" xfId="512" applyNumberFormat="1" applyFont="1" applyFill="1" applyAlignment="1">
      <alignment horizontal="center" vertical="center"/>
    </xf>
    <xf numFmtId="200" fontId="10" fillId="0" borderId="0" xfId="512" applyNumberFormat="1" applyFont="1" applyFill="1" applyAlignment="1">
      <alignment horizontal="center" vertical="center" wrapText="1"/>
    </xf>
    <xf numFmtId="200" fontId="10" fillId="0" borderId="6" xfId="512" applyNumberFormat="1" applyFont="1" applyFill="1" applyBorder="1" applyAlignment="1">
      <alignment horizontal="right" vertical="center"/>
    </xf>
    <xf numFmtId="200" fontId="2" fillId="0" borderId="1" xfId="512" applyNumberFormat="1" applyFont="1" applyFill="1" applyBorder="1" applyAlignment="1">
      <alignment horizontal="center" vertical="center"/>
    </xf>
    <xf numFmtId="49" fontId="2" fillId="0" borderId="1" xfId="512" applyNumberFormat="1" applyFont="1" applyFill="1" applyBorder="1" applyAlignment="1">
      <alignment horizontal="center" vertical="center" wrapText="1"/>
    </xf>
    <xf numFmtId="200" fontId="2" fillId="0" borderId="1" xfId="512" applyNumberFormat="1" applyFont="1" applyFill="1" applyBorder="1" applyAlignment="1">
      <alignment horizontal="center" vertical="center" wrapText="1"/>
    </xf>
    <xf numFmtId="0" fontId="2" fillId="0" borderId="1" xfId="512" applyNumberFormat="1" applyFont="1" applyFill="1" applyBorder="1" applyAlignment="1">
      <alignment horizontal="center" vertical="center" wrapText="1"/>
    </xf>
    <xf numFmtId="191" fontId="2" fillId="0" borderId="1" xfId="512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512" applyNumberFormat="1" applyFont="1" applyFill="1" applyBorder="1" applyAlignment="1">
      <alignment vertical="center" wrapText="1"/>
    </xf>
    <xf numFmtId="49" fontId="2" fillId="0" borderId="1" xfId="512" applyNumberFormat="1" applyFont="1" applyFill="1" applyBorder="1" applyAlignment="1">
      <alignment horizontal="center" vertical="center"/>
    </xf>
    <xf numFmtId="0" fontId="2" fillId="0" borderId="1" xfId="512" applyNumberFormat="1" applyFont="1" applyFill="1" applyBorder="1" applyAlignment="1">
      <alignment horizontal="left" vertical="center" wrapText="1"/>
    </xf>
    <xf numFmtId="0" fontId="10" fillId="0" borderId="1" xfId="512" applyNumberFormat="1" applyFont="1" applyFill="1" applyBorder="1" applyAlignment="1">
      <alignment horizontal="left" vertical="center" wrapText="1"/>
    </xf>
    <xf numFmtId="49" fontId="10" fillId="0" borderId="1" xfId="512" applyNumberFormat="1" applyFont="1" applyFill="1" applyBorder="1" applyAlignment="1">
      <alignment horizontal="center" vertical="center"/>
    </xf>
    <xf numFmtId="191" fontId="10" fillId="0" borderId="1" xfId="512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512" applyNumberFormat="1" applyFont="1" applyFill="1" applyBorder="1" applyAlignment="1">
      <alignment vertical="center" wrapText="1"/>
    </xf>
    <xf numFmtId="200" fontId="2" fillId="0" borderId="1" xfId="512" applyNumberFormat="1" applyFont="1" applyFill="1" applyBorder="1" applyAlignment="1">
      <alignment horizontal="left" vertical="center" wrapText="1"/>
    </xf>
    <xf numFmtId="0" fontId="10" fillId="0" borderId="0" xfId="512" applyNumberFormat="1" applyFont="1" applyFill="1" applyAlignment="1">
      <alignment horizontal="center" vertical="center"/>
    </xf>
    <xf numFmtId="0" fontId="10" fillId="0" borderId="0" xfId="512" applyNumberFormat="1" applyFont="1" applyFill="1" applyAlignment="1">
      <alignment horizontal="center" vertical="center" wrapText="1"/>
    </xf>
    <xf numFmtId="0" fontId="10" fillId="0" borderId="0" xfId="512" applyNumberFormat="1" applyFont="1" applyFill="1" applyAlignment="1">
      <alignment horizontal="right" vertical="center"/>
    </xf>
    <xf numFmtId="0" fontId="10" fillId="0" borderId="0" xfId="497" applyNumberFormat="1" applyFont="1" applyFill="1" applyAlignment="1" applyProtection="1">
      <alignment horizontal="left" vertical="center" wrapText="1"/>
    </xf>
    <xf numFmtId="0" fontId="0" fillId="0" borderId="0" xfId="497" applyNumberFormat="1" applyFont="1" applyFill="1" applyAlignment="1" applyProtection="1">
      <alignment vertical="center" wrapText="1"/>
    </xf>
    <xf numFmtId="0" fontId="25" fillId="0" borderId="0" xfId="512" applyNumberFormat="1" applyFont="1" applyFill="1" applyAlignment="1">
      <alignment horizontal="right" vertical="center"/>
    </xf>
    <xf numFmtId="0" fontId="19" fillId="0" borderId="0" xfId="497" applyFont="1" applyFill="1" applyAlignment="1">
      <alignment horizontal="center" vertical="top"/>
    </xf>
    <xf numFmtId="191" fontId="0" fillId="0" borderId="1" xfId="497" applyNumberFormat="1" applyFill="1" applyBorder="1">
      <alignment vertical="center"/>
    </xf>
    <xf numFmtId="0" fontId="0" fillId="0" borderId="1" xfId="497" applyNumberFormat="1" applyFont="1" applyFill="1" applyBorder="1" applyAlignment="1" applyProtection="1">
      <alignment horizontal="left" vertical="center" wrapText="1" indent="1"/>
    </xf>
    <xf numFmtId="0" fontId="0" fillId="0" borderId="1" xfId="497" applyFont="1" applyFill="1" applyBorder="1" applyAlignment="1">
      <alignment horizontal="left" vertical="center" wrapText="1" indent="1"/>
    </xf>
    <xf numFmtId="0" fontId="0" fillId="0" borderId="0" xfId="497" applyNumberFormat="1" applyFont="1" applyFill="1" applyAlignment="1" applyProtection="1">
      <alignment horizontal="left" vertical="center" wrapText="1"/>
    </xf>
    <xf numFmtId="0" fontId="0" fillId="0" borderId="0" xfId="507" applyFont="1" applyFill="1" applyBorder="1" applyAlignment="1"/>
    <xf numFmtId="0" fontId="0" fillId="0" borderId="0" xfId="507" applyFill="1" applyBorder="1" applyAlignment="1"/>
    <xf numFmtId="199" fontId="0" fillId="0" borderId="0" xfId="507" applyNumberFormat="1" applyFill="1" applyBorder="1" applyAlignment="1"/>
    <xf numFmtId="199" fontId="0" fillId="2" borderId="0" xfId="507" applyNumberFormat="1" applyFill="1" applyBorder="1" applyAlignment="1"/>
    <xf numFmtId="0" fontId="1" fillId="0" borderId="0" xfId="496" applyFont="1" applyFill="1" applyBorder="1" applyAlignment="1">
      <alignment horizontal="center" vertical="center"/>
    </xf>
    <xf numFmtId="0" fontId="0" fillId="0" borderId="0" xfId="496" applyFont="1" applyFill="1" applyBorder="1" applyAlignment="1">
      <alignment vertical="center"/>
    </xf>
    <xf numFmtId="199" fontId="0" fillId="0" borderId="0" xfId="496" applyNumberFormat="1" applyFont="1" applyFill="1" applyBorder="1" applyAlignment="1">
      <alignment vertical="center"/>
    </xf>
    <xf numFmtId="195" fontId="0" fillId="2" borderId="0" xfId="496" applyNumberFormat="1" applyFont="1" applyFill="1" applyBorder="1" applyAlignment="1">
      <alignment horizontal="right" vertical="center"/>
    </xf>
    <xf numFmtId="199" fontId="2" fillId="0" borderId="1" xfId="499" applyNumberFormat="1" applyFont="1" applyFill="1" applyBorder="1" applyAlignment="1">
      <alignment horizontal="center" vertical="center" wrapText="1"/>
    </xf>
    <xf numFmtId="0" fontId="2" fillId="0" borderId="1" xfId="496" applyNumberFormat="1" applyFont="1" applyFill="1" applyBorder="1" applyAlignment="1" applyProtection="1">
      <alignment horizontal="left" vertical="center" indent="1"/>
    </xf>
    <xf numFmtId="189" fontId="2" fillId="0" borderId="1" xfId="507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/>
    </xf>
    <xf numFmtId="196" fontId="10" fillId="0" borderId="1" xfId="496" applyNumberFormat="1" applyFont="1" applyFill="1" applyBorder="1" applyAlignment="1" applyProtection="1">
      <alignment horizontal="right" vertical="center"/>
    </xf>
    <xf numFmtId="196" fontId="0" fillId="0" borderId="1" xfId="499" applyNumberFormat="1" applyFont="1" applyFill="1" applyBorder="1" applyAlignment="1">
      <alignment vertical="center"/>
    </xf>
    <xf numFmtId="189" fontId="10" fillId="0" borderId="1" xfId="507" applyNumberFormat="1" applyFont="1" applyFill="1" applyBorder="1" applyAlignment="1">
      <alignment horizontal="right" vertical="center"/>
    </xf>
    <xf numFmtId="199" fontId="2" fillId="0" borderId="1" xfId="507" applyNumberFormat="1" applyFont="1" applyFill="1" applyBorder="1" applyAlignment="1"/>
    <xf numFmtId="196" fontId="10" fillId="0" borderId="3" xfId="496" applyNumberFormat="1" applyFont="1" applyFill="1" applyBorder="1" applyAlignment="1" applyProtection="1">
      <alignment horizontal="right" vertical="center"/>
    </xf>
    <xf numFmtId="199" fontId="0" fillId="0" borderId="1" xfId="507" applyNumberFormat="1" applyFont="1" applyFill="1" applyBorder="1" applyAlignment="1"/>
    <xf numFmtId="0" fontId="0" fillId="0" borderId="8" xfId="0" applyFont="1" applyFill="1" applyBorder="1" applyAlignment="1">
      <alignment horizontal="left" vertical="center"/>
    </xf>
    <xf numFmtId="196" fontId="10" fillId="0" borderId="9" xfId="496" applyNumberFormat="1" applyFont="1" applyFill="1" applyBorder="1" applyAlignment="1" applyProtection="1">
      <alignment horizontal="right" vertical="center"/>
    </xf>
    <xf numFmtId="199" fontId="0" fillId="0" borderId="10" xfId="507" applyNumberFormat="1" applyFont="1" applyFill="1" applyBorder="1" applyAlignment="1"/>
    <xf numFmtId="0" fontId="0" fillId="0" borderId="3" xfId="496" applyNumberFormat="1" applyFont="1" applyFill="1" applyBorder="1" applyAlignment="1" applyProtection="1">
      <alignment horizontal="left" vertical="center" indent="1"/>
    </xf>
    <xf numFmtId="196" fontId="10" fillId="0" borderId="11" xfId="496" applyNumberFormat="1" applyFont="1" applyFill="1" applyBorder="1" applyAlignment="1" applyProtection="1">
      <alignment horizontal="right" vertical="center"/>
    </xf>
    <xf numFmtId="196" fontId="2" fillId="0" borderId="3" xfId="496" applyNumberFormat="1" applyFont="1" applyFill="1" applyBorder="1" applyAlignment="1" applyProtection="1">
      <alignment horizontal="right" vertical="center"/>
    </xf>
    <xf numFmtId="196" fontId="2" fillId="0" borderId="1" xfId="496" applyNumberFormat="1" applyFont="1" applyFill="1" applyBorder="1" applyAlignment="1" applyProtection="1">
      <alignment vertical="center"/>
    </xf>
    <xf numFmtId="196" fontId="2" fillId="0" borderId="1" xfId="496" applyNumberFormat="1" applyFont="1" applyFill="1" applyBorder="1" applyAlignment="1" applyProtection="1">
      <alignment horizontal="right" vertical="center"/>
    </xf>
    <xf numFmtId="0" fontId="0" fillId="0" borderId="1" xfId="496" applyNumberFormat="1" applyFont="1" applyFill="1" applyBorder="1" applyAlignment="1" applyProtection="1">
      <alignment horizontal="left" vertical="center" indent="1"/>
    </xf>
    <xf numFmtId="199" fontId="0" fillId="0" borderId="1" xfId="496" applyNumberFormat="1" applyFont="1" applyFill="1" applyBorder="1" applyAlignment="1" applyProtection="1">
      <alignment horizontal="right" vertical="center"/>
    </xf>
    <xf numFmtId="196" fontId="10" fillId="0" borderId="1" xfId="496" applyNumberFormat="1" applyFont="1" applyFill="1" applyBorder="1" applyAlignment="1" applyProtection="1">
      <alignment vertical="center"/>
    </xf>
    <xf numFmtId="0" fontId="0" fillId="2" borderId="0" xfId="507" applyFill="1" applyBorder="1" applyAlignment="1"/>
    <xf numFmtId="0" fontId="1" fillId="0" borderId="0" xfId="496" applyFont="1" applyFill="1" applyAlignment="1">
      <alignment vertical="top"/>
    </xf>
    <xf numFmtId="0" fontId="0" fillId="0" borderId="0" xfId="496" applyFont="1" applyFill="1">
      <alignment vertical="center"/>
    </xf>
    <xf numFmtId="0" fontId="0" fillId="0" borderId="0" xfId="496" applyFont="1" applyFill="1" applyAlignment="1">
      <alignment vertical="center"/>
    </xf>
    <xf numFmtId="0" fontId="2" fillId="0" borderId="0" xfId="496" applyFont="1" applyFill="1" applyAlignment="1">
      <alignment vertical="center"/>
    </xf>
    <xf numFmtId="0" fontId="0" fillId="0" borderId="0" xfId="496" applyFill="1">
      <alignment vertical="center"/>
    </xf>
    <xf numFmtId="0" fontId="17" fillId="0" borderId="0" xfId="496" applyFont="1" applyFill="1">
      <alignment vertical="center"/>
    </xf>
    <xf numFmtId="195" fontId="17" fillId="0" borderId="0" xfId="496" applyNumberFormat="1" applyFont="1" applyFill="1">
      <alignment vertical="center"/>
    </xf>
    <xf numFmtId="0" fontId="1" fillId="0" borderId="0" xfId="496" applyFont="1" applyFill="1" applyAlignment="1">
      <alignment horizontal="center" vertical="center"/>
    </xf>
    <xf numFmtId="0" fontId="0" fillId="0" borderId="0" xfId="496" applyFont="1" applyFill="1" applyAlignment="1">
      <alignment horizontal="right" vertical="center"/>
    </xf>
    <xf numFmtId="195" fontId="0" fillId="0" borderId="0" xfId="496" applyNumberFormat="1" applyFont="1" applyFill="1" applyAlignment="1">
      <alignment horizontal="right" vertical="center"/>
    </xf>
    <xf numFmtId="0" fontId="2" fillId="0" borderId="1" xfId="496" applyFont="1" applyFill="1" applyBorder="1" applyAlignment="1">
      <alignment horizontal="center" vertical="center"/>
    </xf>
    <xf numFmtId="199" fontId="2" fillId="0" borderId="1" xfId="496" applyNumberFormat="1" applyFont="1" applyFill="1" applyBorder="1" applyAlignment="1">
      <alignment horizontal="center" vertical="center"/>
    </xf>
    <xf numFmtId="193" fontId="2" fillId="0" borderId="1" xfId="496" applyNumberFormat="1" applyFont="1" applyFill="1" applyBorder="1" applyAlignment="1" applyProtection="1">
      <alignment horizontal="right" vertical="center"/>
    </xf>
    <xf numFmtId="195" fontId="2" fillId="0" borderId="1" xfId="496" applyNumberFormat="1" applyFont="1" applyFill="1" applyBorder="1" applyAlignment="1" applyProtection="1">
      <alignment horizontal="right" vertical="center"/>
    </xf>
    <xf numFmtId="193" fontId="10" fillId="0" borderId="1" xfId="496" applyNumberFormat="1" applyFont="1" applyFill="1" applyBorder="1" applyAlignment="1" applyProtection="1">
      <alignment horizontal="right" vertical="center"/>
    </xf>
    <xf numFmtId="195" fontId="10" fillId="0" borderId="1" xfId="496" applyNumberFormat="1" applyFont="1" applyFill="1" applyBorder="1" applyAlignment="1" applyProtection="1">
      <alignment horizontal="right" vertical="center"/>
    </xf>
    <xf numFmtId="195" fontId="17" fillId="0" borderId="1" xfId="496" applyNumberFormat="1" applyFont="1" applyFill="1" applyBorder="1" applyAlignment="1">
      <alignment vertical="center"/>
    </xf>
    <xf numFmtId="0" fontId="0" fillId="0" borderId="2" xfId="496" applyNumberFormat="1" applyFont="1" applyFill="1" applyBorder="1" applyAlignment="1" applyProtection="1">
      <alignment horizontal="left" vertical="center" indent="1"/>
    </xf>
    <xf numFmtId="201" fontId="10" fillId="0" borderId="2" xfId="503" applyNumberFormat="1" applyFont="1" applyFill="1" applyBorder="1" applyAlignment="1">
      <alignment vertical="center"/>
    </xf>
    <xf numFmtId="196" fontId="10" fillId="0" borderId="2" xfId="496" applyNumberFormat="1" applyFont="1" applyFill="1" applyBorder="1" applyAlignment="1" applyProtection="1">
      <alignment horizontal="right" vertical="center"/>
    </xf>
    <xf numFmtId="193" fontId="10" fillId="0" borderId="2" xfId="496" applyNumberFormat="1" applyFont="1" applyFill="1" applyBorder="1" applyAlignment="1" applyProtection="1">
      <alignment horizontal="right" vertical="center"/>
    </xf>
    <xf numFmtId="195" fontId="10" fillId="0" borderId="2" xfId="496" applyNumberFormat="1" applyFont="1" applyFill="1" applyBorder="1" applyAlignment="1" applyProtection="1">
      <alignment horizontal="right" vertical="center"/>
    </xf>
    <xf numFmtId="195" fontId="2" fillId="0" borderId="2" xfId="496" applyNumberFormat="1" applyFont="1" applyFill="1" applyBorder="1" applyAlignment="1" applyProtection="1">
      <alignment horizontal="right" vertical="center"/>
    </xf>
    <xf numFmtId="195" fontId="2" fillId="0" borderId="3" xfId="496" applyNumberFormat="1" applyFont="1" applyFill="1" applyBorder="1" applyAlignment="1" applyProtection="1">
      <alignment horizontal="right" vertical="center"/>
    </xf>
    <xf numFmtId="189" fontId="0" fillId="0" borderId="1" xfId="496" applyNumberFormat="1" applyFont="1" applyFill="1" applyBorder="1" applyAlignment="1" applyProtection="1">
      <alignment horizontal="right" vertical="center"/>
    </xf>
    <xf numFmtId="195" fontId="17" fillId="0" borderId="1" xfId="3" applyNumberFormat="1" applyFont="1" applyFill="1" applyBorder="1" applyAlignment="1">
      <alignment vertical="center"/>
    </xf>
    <xf numFmtId="191" fontId="0" fillId="0" borderId="1" xfId="501" applyNumberFormat="1" applyFont="1" applyFill="1" applyBorder="1" applyAlignment="1">
      <alignment vertical="center"/>
    </xf>
    <xf numFmtId="191" fontId="0" fillId="0" borderId="2" xfId="501" applyNumberFormat="1" applyFont="1" applyFill="1" applyBorder="1" applyAlignment="1">
      <alignment vertical="center"/>
    </xf>
    <xf numFmtId="0" fontId="1" fillId="0" borderId="0" xfId="499" applyFont="1" applyFill="1" applyAlignment="1">
      <alignment vertical="top"/>
    </xf>
    <xf numFmtId="0" fontId="0" fillId="0" borderId="0" xfId="499" applyFont="1" applyFill="1" applyAlignment="1">
      <alignment vertical="center"/>
    </xf>
    <xf numFmtId="0" fontId="2" fillId="0" borderId="0" xfId="499" applyFont="1" applyFill="1" applyAlignment="1">
      <alignment vertical="center" wrapText="1"/>
    </xf>
    <xf numFmtId="0" fontId="21" fillId="0" borderId="0" xfId="499" applyFont="1" applyFill="1" applyAlignment="1">
      <alignment vertical="center"/>
    </xf>
    <xf numFmtId="191" fontId="0" fillId="0" borderId="0" xfId="499" applyNumberFormat="1" applyFont="1" applyFill="1" applyAlignment="1">
      <alignment vertical="center"/>
    </xf>
    <xf numFmtId="192" fontId="0" fillId="0" borderId="0" xfId="499" applyNumberFormat="1" applyFont="1" applyFill="1" applyAlignment="1">
      <alignment vertical="center"/>
    </xf>
    <xf numFmtId="191" fontId="17" fillId="0" borderId="0" xfId="499" applyNumberFormat="1" applyFont="1" applyFill="1" applyAlignment="1">
      <alignment vertical="center"/>
    </xf>
    <xf numFmtId="192" fontId="17" fillId="0" borderId="0" xfId="499" applyNumberFormat="1" applyFont="1" applyFill="1" applyAlignment="1">
      <alignment vertical="center"/>
    </xf>
    <xf numFmtId="0" fontId="1" fillId="0" borderId="0" xfId="499" applyFont="1" applyFill="1" applyAlignment="1">
      <alignment horizontal="center" vertical="center"/>
    </xf>
    <xf numFmtId="192" fontId="0" fillId="0" borderId="0" xfId="499" applyNumberFormat="1" applyFont="1" applyFill="1" applyAlignment="1">
      <alignment horizontal="right" vertical="center"/>
    </xf>
    <xf numFmtId="0" fontId="9" fillId="0" borderId="2" xfId="499" applyFont="1" applyFill="1" applyBorder="1" applyAlignment="1">
      <alignment horizontal="left" vertical="center" wrapText="1" indent="1"/>
    </xf>
    <xf numFmtId="191" fontId="0" fillId="0" borderId="2" xfId="503" applyNumberFormat="1" applyFont="1" applyFill="1" applyBorder="1" applyAlignment="1">
      <alignment vertical="center"/>
    </xf>
    <xf numFmtId="192" fontId="0" fillId="0" borderId="2" xfId="4" applyNumberFormat="1" applyFont="1" applyFill="1" applyBorder="1" applyAlignment="1">
      <alignment horizontal="right" vertical="center"/>
    </xf>
    <xf numFmtId="201" fontId="0" fillId="0" borderId="2" xfId="503" applyNumberFormat="1" applyFont="1" applyFill="1" applyBorder="1" applyAlignment="1">
      <alignment vertical="center"/>
    </xf>
    <xf numFmtId="196" fontId="0" fillId="0" borderId="3" xfId="499" applyNumberFormat="1" applyFont="1" applyFill="1" applyBorder="1" applyAlignment="1">
      <alignment vertical="center"/>
    </xf>
    <xf numFmtId="0" fontId="0" fillId="0" borderId="1" xfId="499" applyFont="1" applyFill="1" applyBorder="1" applyAlignment="1">
      <alignment horizontal="left" vertical="center" wrapText="1"/>
    </xf>
    <xf numFmtId="192" fontId="0" fillId="0" borderId="1" xfId="503" applyNumberFormat="1" applyFont="1" applyFill="1" applyBorder="1" applyAlignment="1">
      <alignment vertical="center"/>
    </xf>
    <xf numFmtId="201" fontId="0" fillId="0" borderId="1" xfId="503" applyNumberFormat="1" applyFont="1" applyFill="1" applyBorder="1" applyAlignment="1">
      <alignment vertical="center"/>
    </xf>
    <xf numFmtId="0" fontId="9" fillId="0" borderId="1" xfId="499" applyFont="1" applyFill="1" applyBorder="1" applyAlignment="1">
      <alignment horizontal="center" vertical="center" wrapText="1"/>
    </xf>
    <xf numFmtId="0" fontId="0" fillId="0" borderId="1" xfId="499" applyFont="1" applyFill="1" applyBorder="1" applyAlignment="1">
      <alignment vertical="center"/>
    </xf>
    <xf numFmtId="0" fontId="20" fillId="0" borderId="0" xfId="501" applyFont="1" applyAlignment="1">
      <alignment vertical="top"/>
    </xf>
    <xf numFmtId="0" fontId="0" fillId="0" borderId="0" xfId="501" applyFont="1">
      <alignment vertical="center"/>
    </xf>
    <xf numFmtId="0" fontId="2" fillId="0" borderId="0" xfId="501" applyFont="1">
      <alignment vertical="center"/>
    </xf>
    <xf numFmtId="0" fontId="21" fillId="0" borderId="0" xfId="501" applyFont="1">
      <alignment vertical="center"/>
    </xf>
    <xf numFmtId="0" fontId="21" fillId="0" borderId="0" xfId="501" applyFont="1" applyFill="1">
      <alignment vertical="center"/>
    </xf>
    <xf numFmtId="0" fontId="22" fillId="0" borderId="0" xfId="501" applyFont="1">
      <alignment vertical="center"/>
    </xf>
    <xf numFmtId="0" fontId="0" fillId="0" borderId="0" xfId="501">
      <alignment vertical="center"/>
    </xf>
    <xf numFmtId="0" fontId="1" fillId="0" borderId="0" xfId="501" applyFont="1" applyFill="1" applyAlignment="1">
      <alignment horizontal="center" vertical="top"/>
    </xf>
    <xf numFmtId="0" fontId="0" fillId="0" borderId="0" xfId="501" applyFont="1" applyAlignment="1">
      <alignment horizontal="right" vertical="center"/>
    </xf>
    <xf numFmtId="0" fontId="2" fillId="0" borderId="1" xfId="501" applyFont="1" applyBorder="1" applyAlignment="1">
      <alignment horizontal="center" vertical="center"/>
    </xf>
    <xf numFmtId="0" fontId="2" fillId="0" borderId="1" xfId="501" applyFont="1" applyBorder="1" applyAlignment="1">
      <alignment horizontal="center" vertical="center" wrapText="1"/>
    </xf>
    <xf numFmtId="0" fontId="0" fillId="0" borderId="1" xfId="501" applyFont="1" applyFill="1" applyBorder="1" applyAlignment="1">
      <alignment horizontal="left" vertical="center" wrapText="1" indent="2"/>
    </xf>
    <xf numFmtId="189" fontId="0" fillId="0" borderId="1" xfId="507" applyNumberFormat="1" applyFill="1" applyBorder="1" applyAlignment="1">
      <alignment horizontal="right" vertical="center"/>
    </xf>
    <xf numFmtId="0" fontId="26" fillId="0" borderId="0" xfId="511" applyFont="1">
      <alignment vertical="center"/>
    </xf>
    <xf numFmtId="0" fontId="27" fillId="0" borderId="0" xfId="511" applyFont="1">
      <alignment vertical="center"/>
    </xf>
    <xf numFmtId="0" fontId="24" fillId="0" borderId="0" xfId="511" applyNumberFormat="1" applyFont="1" applyFill="1" applyAlignment="1">
      <alignment horizontal="center" vertical="center"/>
    </xf>
    <xf numFmtId="49" fontId="24" fillId="0" borderId="0" xfId="511" applyNumberFormat="1" applyFont="1" applyFill="1" applyAlignment="1">
      <alignment horizontal="center" vertical="center"/>
    </xf>
    <xf numFmtId="0" fontId="24" fillId="0" borderId="0" xfId="511" applyNumberFormat="1" applyFont="1" applyFill="1" applyAlignment="1">
      <alignment horizontal="center" vertical="center" wrapText="1"/>
    </xf>
    <xf numFmtId="0" fontId="8" fillId="0" borderId="0" xfId="511">
      <alignment vertical="center"/>
    </xf>
    <xf numFmtId="0" fontId="19" fillId="3" borderId="0" xfId="511" applyNumberFormat="1" applyFont="1" applyFill="1" applyAlignment="1" applyProtection="1">
      <alignment horizontal="center" vertical="center"/>
      <protection locked="0"/>
    </xf>
    <xf numFmtId="200" fontId="10" fillId="3" borderId="6" xfId="511" applyNumberFormat="1" applyFont="1" applyFill="1" applyBorder="1" applyAlignment="1">
      <alignment horizontal="left" vertical="center"/>
    </xf>
    <xf numFmtId="49" fontId="10" fillId="3" borderId="0" xfId="511" applyNumberFormat="1" applyFont="1" applyFill="1" applyAlignment="1">
      <alignment horizontal="center" vertical="center"/>
    </xf>
    <xf numFmtId="200" fontId="10" fillId="3" borderId="0" xfId="511" applyNumberFormat="1" applyFont="1" applyFill="1" applyAlignment="1">
      <alignment horizontal="center" vertical="center" wrapText="1"/>
    </xf>
    <xf numFmtId="200" fontId="10" fillId="3" borderId="6" xfId="511" applyNumberFormat="1" applyFont="1" applyFill="1" applyBorder="1" applyAlignment="1">
      <alignment horizontal="right" vertical="center"/>
    </xf>
    <xf numFmtId="200" fontId="2" fillId="3" borderId="1" xfId="511" applyNumberFormat="1" applyFont="1" applyFill="1" applyBorder="1" applyAlignment="1">
      <alignment horizontal="center" vertical="center"/>
    </xf>
    <xf numFmtId="49" fontId="2" fillId="3" borderId="1" xfId="511" applyNumberFormat="1" applyFont="1" applyFill="1" applyBorder="1" applyAlignment="1">
      <alignment horizontal="center" vertical="center" wrapText="1"/>
    </xf>
    <xf numFmtId="200" fontId="2" fillId="3" borderId="1" xfId="511" applyNumberFormat="1" applyFont="1" applyFill="1" applyBorder="1" applyAlignment="1">
      <alignment horizontal="center" vertical="center" wrapText="1"/>
    </xf>
    <xf numFmtId="0" fontId="2" fillId="3" borderId="1" xfId="511" applyNumberFormat="1" applyFont="1" applyFill="1" applyBorder="1" applyAlignment="1">
      <alignment horizontal="center" vertical="center" wrapText="1"/>
    </xf>
    <xf numFmtId="191" fontId="2" fillId="3" borderId="1" xfId="511" applyNumberFormat="1" applyFont="1" applyFill="1" applyBorder="1" applyAlignment="1" applyProtection="1">
      <alignment horizontal="right" vertical="center" wrapText="1"/>
      <protection locked="0"/>
    </xf>
    <xf numFmtId="0" fontId="2" fillId="3" borderId="1" xfId="511" applyNumberFormat="1" applyFont="1" applyFill="1" applyBorder="1" applyAlignment="1">
      <alignment vertical="center" wrapText="1"/>
    </xf>
    <xf numFmtId="49" fontId="2" fillId="3" borderId="1" xfId="511" applyNumberFormat="1" applyFont="1" applyFill="1" applyBorder="1" applyAlignment="1">
      <alignment horizontal="center" vertical="center"/>
    </xf>
    <xf numFmtId="0" fontId="2" fillId="3" borderId="1" xfId="511" applyNumberFormat="1" applyFont="1" applyFill="1" applyBorder="1" applyAlignment="1">
      <alignment horizontal="left" vertical="center" wrapText="1"/>
    </xf>
    <xf numFmtId="0" fontId="10" fillId="3" borderId="1" xfId="511" applyNumberFormat="1" applyFont="1" applyFill="1" applyBorder="1" applyAlignment="1">
      <alignment vertical="center" wrapText="1"/>
    </xf>
    <xf numFmtId="49" fontId="10" fillId="3" borderId="1" xfId="511" applyNumberFormat="1" applyFont="1" applyFill="1" applyBorder="1" applyAlignment="1">
      <alignment horizontal="center" vertical="center"/>
    </xf>
    <xf numFmtId="0" fontId="10" fillId="3" borderId="1" xfId="511" applyNumberFormat="1" applyFont="1" applyFill="1" applyBorder="1" applyAlignment="1">
      <alignment horizontal="left" vertical="center" wrapText="1"/>
    </xf>
    <xf numFmtId="191" fontId="10" fillId="3" borderId="1" xfId="511" applyNumberFormat="1" applyFont="1" applyFill="1" applyBorder="1" applyAlignment="1" applyProtection="1">
      <alignment horizontal="right" vertical="center" wrapText="1"/>
      <protection locked="0"/>
    </xf>
    <xf numFmtId="200" fontId="2" fillId="3" borderId="1" xfId="511" applyNumberFormat="1" applyFont="1" applyFill="1" applyBorder="1" applyAlignment="1">
      <alignment horizontal="left" vertical="center" wrapText="1"/>
    </xf>
    <xf numFmtId="0" fontId="10" fillId="0" borderId="1" xfId="511" applyNumberFormat="1" applyFont="1" applyFill="1" applyBorder="1" applyAlignment="1">
      <alignment vertical="center" wrapText="1"/>
    </xf>
    <xf numFmtId="49" fontId="10" fillId="0" borderId="1" xfId="511" applyNumberFormat="1" applyFont="1" applyFill="1" applyBorder="1" applyAlignment="1">
      <alignment horizontal="center" vertical="center"/>
    </xf>
    <xf numFmtId="0" fontId="10" fillId="0" borderId="1" xfId="511" applyNumberFormat="1" applyFont="1" applyFill="1" applyBorder="1" applyAlignment="1">
      <alignment horizontal="left" vertical="center" wrapText="1"/>
    </xf>
    <xf numFmtId="191" fontId="10" fillId="0" borderId="1" xfId="51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511" applyNumberFormat="1" applyFont="1" applyFill="1" applyAlignment="1">
      <alignment horizontal="center" vertical="center"/>
    </xf>
    <xf numFmtId="49" fontId="10" fillId="0" borderId="0" xfId="511" applyNumberFormat="1" applyFont="1" applyFill="1" applyAlignment="1">
      <alignment horizontal="center" vertical="center"/>
    </xf>
    <xf numFmtId="0" fontId="10" fillId="0" borderId="0" xfId="511" applyNumberFormat="1" applyFont="1" applyFill="1" applyAlignment="1">
      <alignment horizontal="center" vertical="center" wrapText="1"/>
    </xf>
    <xf numFmtId="0" fontId="10" fillId="0" borderId="0" xfId="511" applyNumberFormat="1" applyFont="1" applyFill="1" applyAlignment="1">
      <alignment horizontal="right" vertical="center"/>
    </xf>
    <xf numFmtId="0" fontId="10" fillId="0" borderId="0" xfId="456" applyNumberFormat="1" applyFont="1" applyFill="1" applyAlignment="1" applyProtection="1">
      <alignment horizontal="left" vertical="center"/>
    </xf>
    <xf numFmtId="0" fontId="25" fillId="0" borderId="0" xfId="511" applyNumberFormat="1" applyFont="1" applyFill="1" applyAlignment="1">
      <alignment horizontal="right" vertical="center"/>
    </xf>
    <xf numFmtId="0" fontId="1" fillId="0" borderId="0" xfId="496" applyFont="1" applyFill="1" applyAlignment="1">
      <alignment vertical="top" wrapText="1"/>
    </xf>
    <xf numFmtId="0" fontId="2" fillId="0" borderId="0" xfId="496" applyFont="1" applyFill="1">
      <alignment vertical="center"/>
    </xf>
    <xf numFmtId="0" fontId="0" fillId="0" borderId="0" xfId="456" applyFill="1"/>
    <xf numFmtId="202" fontId="17" fillId="0" borderId="0" xfId="834" applyNumberFormat="1" applyFont="1" applyFill="1" applyAlignment="1">
      <alignment vertical="center"/>
    </xf>
    <xf numFmtId="0" fontId="0" fillId="0" borderId="0" xfId="509" applyFill="1"/>
    <xf numFmtId="0" fontId="19" fillId="0" borderId="0" xfId="509" applyFont="1" applyFill="1" applyAlignment="1">
      <alignment horizontal="center" vertical="top"/>
    </xf>
    <xf numFmtId="202" fontId="0" fillId="0" borderId="0" xfId="834" applyNumberFormat="1" applyFont="1" applyFill="1" applyAlignment="1">
      <alignment vertical="center"/>
    </xf>
    <xf numFmtId="0" fontId="0" fillId="0" borderId="0" xfId="509" applyFont="1" applyFill="1" applyBorder="1" applyAlignment="1">
      <alignment horizontal="right" vertical="center"/>
    </xf>
    <xf numFmtId="0" fontId="0" fillId="0" borderId="6" xfId="509" applyFont="1" applyFill="1" applyBorder="1" applyAlignment="1">
      <alignment horizontal="right" vertical="center"/>
    </xf>
    <xf numFmtId="0" fontId="2" fillId="0" borderId="1" xfId="509" applyFont="1" applyFill="1" applyBorder="1" applyAlignment="1">
      <alignment horizontal="left" vertical="center" indent="1"/>
    </xf>
    <xf numFmtId="191" fontId="8" fillId="0" borderId="1" xfId="834" applyNumberFormat="1" applyFont="1" applyFill="1" applyBorder="1" applyAlignment="1" applyProtection="1">
      <alignment horizontal="right" vertical="center"/>
    </xf>
    <xf numFmtId="202" fontId="8" fillId="0" borderId="1" xfId="834" applyNumberFormat="1" applyFont="1" applyFill="1" applyBorder="1" applyAlignment="1" applyProtection="1">
      <alignment horizontal="right" vertical="center"/>
    </xf>
    <xf numFmtId="202" fontId="0" fillId="0" borderId="1" xfId="834" applyNumberFormat="1" applyFont="1" applyFill="1" applyBorder="1" applyAlignment="1">
      <alignment vertical="center"/>
    </xf>
    <xf numFmtId="191" fontId="2" fillId="0" borderId="1" xfId="509" applyNumberFormat="1" applyFont="1" applyFill="1" applyBorder="1" applyAlignment="1">
      <alignment horizontal="left" vertical="center" indent="1"/>
    </xf>
    <xf numFmtId="0" fontId="0" fillId="0" borderId="1" xfId="509" applyFont="1" applyFill="1" applyBorder="1" applyAlignment="1">
      <alignment horizontal="left" vertical="center" indent="2"/>
    </xf>
    <xf numFmtId="0" fontId="0" fillId="0" borderId="1" xfId="509" applyFont="1" applyFill="1" applyBorder="1" applyAlignment="1">
      <alignment horizontal="right"/>
    </xf>
    <xf numFmtId="0" fontId="0" fillId="0" borderId="1" xfId="509" applyFont="1" applyFill="1" applyBorder="1" applyAlignment="1">
      <alignment horizontal="left" vertical="center" indent="4"/>
    </xf>
    <xf numFmtId="0" fontId="0" fillId="0" borderId="1" xfId="509" applyFont="1" applyFill="1" applyBorder="1"/>
    <xf numFmtId="0" fontId="28" fillId="0" borderId="0" xfId="456" applyNumberFormat="1" applyFont="1" applyFill="1" applyAlignment="1" applyProtection="1">
      <alignment horizontal="left" vertical="center"/>
    </xf>
    <xf numFmtId="0" fontId="0" fillId="0" borderId="0" xfId="0" applyFill="1"/>
    <xf numFmtId="0" fontId="29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centerContinuous"/>
    </xf>
    <xf numFmtId="0" fontId="0" fillId="0" borderId="0" xfId="0" applyFont="1" applyFill="1" applyBorder="1" applyAlignment="1"/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203" fontId="2" fillId="0" borderId="1" xfId="0" applyNumberFormat="1" applyFont="1" applyFill="1" applyBorder="1" applyAlignment="1" applyProtection="1">
      <alignment horizontal="left" vertical="center"/>
    </xf>
    <xf numFmtId="189" fontId="2" fillId="0" borderId="1" xfId="829" applyNumberFormat="1" applyFont="1" applyFill="1" applyBorder="1" applyAlignment="1" applyProtection="1">
      <alignment horizontal="right" vertical="center"/>
    </xf>
    <xf numFmtId="0" fontId="31" fillId="0" borderId="1" xfId="0" applyFont="1" applyFill="1" applyBorder="1" applyAlignment="1">
      <alignment horizontal="left" vertical="center" indent="1"/>
    </xf>
    <xf numFmtId="189" fontId="0" fillId="0" borderId="1" xfId="829" applyNumberFormat="1" applyFont="1" applyFill="1" applyBorder="1" applyAlignment="1" applyProtection="1">
      <alignment horizontal="right" vertical="center"/>
    </xf>
    <xf numFmtId="0" fontId="31" fillId="0" borderId="1" xfId="0" applyFont="1" applyFill="1" applyBorder="1" applyAlignment="1">
      <alignment horizontal="left" vertical="center" indent="2"/>
    </xf>
    <xf numFmtId="203" fontId="10" fillId="0" borderId="1" xfId="0" applyNumberFormat="1" applyFont="1" applyFill="1" applyBorder="1" applyAlignment="1" applyProtection="1">
      <alignment horizontal="left" vertical="center"/>
    </xf>
    <xf numFmtId="0" fontId="19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Continuous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right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33" fillId="0" borderId="7" xfId="0" applyFont="1" applyFill="1" applyBorder="1" applyAlignment="1">
      <alignment horizontal="left" vertical="center"/>
    </xf>
    <xf numFmtId="189" fontId="33" fillId="0" borderId="12" xfId="0" applyNumberFormat="1" applyFont="1" applyFill="1" applyBorder="1" applyAlignment="1">
      <alignment horizontal="right" vertical="center"/>
    </xf>
    <xf numFmtId="196" fontId="34" fillId="0" borderId="1" xfId="0" applyNumberFormat="1" applyFont="1" applyFill="1" applyBorder="1" applyAlignment="1">
      <alignment horizontal="right" vertical="center"/>
    </xf>
    <xf numFmtId="0" fontId="30" fillId="0" borderId="7" xfId="0" applyFont="1" applyFill="1" applyBorder="1" applyAlignment="1">
      <alignment horizontal="left" vertical="center"/>
    </xf>
    <xf numFmtId="189" fontId="30" fillId="0" borderId="12" xfId="0" applyNumberFormat="1" applyFont="1" applyFill="1" applyBorder="1" applyAlignment="1">
      <alignment horizontal="right" vertical="center"/>
    </xf>
    <xf numFmtId="0" fontId="35" fillId="0" borderId="1" xfId="0" applyNumberFormat="1" applyFont="1" applyFill="1" applyBorder="1" applyAlignment="1">
      <alignment horizontal="left" vertical="center" indent="1"/>
    </xf>
    <xf numFmtId="196" fontId="36" fillId="0" borderId="1" xfId="0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left" vertical="center" indent="2"/>
    </xf>
    <xf numFmtId="0" fontId="35" fillId="0" borderId="1" xfId="0" applyFont="1" applyFill="1" applyBorder="1" applyAlignment="1">
      <alignment horizontal="left" vertical="center" indent="3"/>
    </xf>
    <xf numFmtId="0" fontId="30" fillId="0" borderId="13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4" xfId="0" applyFont="1" applyFill="1" applyBorder="1" applyAlignment="1"/>
    <xf numFmtId="0" fontId="0" fillId="0" borderId="2" xfId="0" applyFont="1" applyFill="1" applyBorder="1" applyAlignment="1"/>
    <xf numFmtId="0" fontId="35" fillId="0" borderId="2" xfId="0" applyFont="1" applyFill="1" applyBorder="1" applyAlignment="1">
      <alignment horizontal="left" vertical="center" indent="3"/>
    </xf>
    <xf numFmtId="196" fontId="36" fillId="0" borderId="2" xfId="0" applyNumberFormat="1" applyFont="1" applyFill="1" applyBorder="1" applyAlignment="1">
      <alignment horizontal="right" vertical="center"/>
    </xf>
    <xf numFmtId="0" fontId="30" fillId="0" borderId="11" xfId="0" applyFont="1" applyFill="1" applyBorder="1" applyAlignment="1">
      <alignment vertical="center"/>
    </xf>
    <xf numFmtId="196" fontId="36" fillId="0" borderId="3" xfId="0" applyNumberFormat="1" applyFont="1" applyFill="1" applyBorder="1" applyAlignment="1">
      <alignment horizontal="right" vertical="center"/>
    </xf>
    <xf numFmtId="0" fontId="30" fillId="0" borderId="3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2" fillId="0" borderId="3" xfId="496" applyFont="1" applyFill="1" applyBorder="1" applyAlignment="1">
      <alignment horizontal="left" vertical="center" indent="1"/>
    </xf>
    <xf numFmtId="0" fontId="30" fillId="0" borderId="1" xfId="496" applyFont="1" applyFill="1" applyBorder="1" applyAlignment="1">
      <alignment horizontal="left" vertical="center" indent="1"/>
    </xf>
    <xf numFmtId="0" fontId="32" fillId="0" borderId="1" xfId="496" applyFont="1" applyFill="1" applyBorder="1" applyAlignment="1">
      <alignment horizontal="left" vertical="center" indent="1"/>
    </xf>
    <xf numFmtId="196" fontId="36" fillId="0" borderId="0" xfId="0" applyNumberFormat="1" applyFont="1" applyFill="1" applyBorder="1" applyAlignment="1">
      <alignment horizontal="right" vertical="center"/>
    </xf>
    <xf numFmtId="199" fontId="17" fillId="0" borderId="0" xfId="496" applyNumberFormat="1" applyFont="1" applyFill="1" applyAlignment="1">
      <alignment vertical="center"/>
    </xf>
    <xf numFmtId="192" fontId="17" fillId="0" borderId="0" xfId="496" applyNumberFormat="1" applyFont="1" applyFill="1" applyAlignment="1">
      <alignment vertical="center"/>
    </xf>
    <xf numFmtId="0" fontId="1" fillId="0" borderId="0" xfId="496" applyFont="1" applyFill="1" applyBorder="1" applyAlignment="1">
      <alignment horizontal="center" vertical="top"/>
    </xf>
    <xf numFmtId="0" fontId="1" fillId="4" borderId="0" xfId="496" applyFont="1" applyFill="1" applyBorder="1" applyAlignment="1">
      <alignment horizontal="center" vertical="top"/>
    </xf>
    <xf numFmtId="0" fontId="0" fillId="0" borderId="0" xfId="496" applyFont="1" applyFill="1" applyBorder="1" applyAlignment="1">
      <alignment horizontal="right" vertical="center"/>
    </xf>
    <xf numFmtId="0" fontId="2" fillId="4" borderId="1" xfId="496" applyFont="1" applyFill="1" applyBorder="1" applyAlignment="1">
      <alignment horizontal="center" vertical="center"/>
    </xf>
    <xf numFmtId="204" fontId="2" fillId="0" borderId="1" xfId="499" applyNumberFormat="1" applyFont="1" applyFill="1" applyBorder="1" applyAlignment="1">
      <alignment vertical="center"/>
    </xf>
    <xf numFmtId="205" fontId="2" fillId="0" borderId="1" xfId="499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204" fontId="0" fillId="0" borderId="1" xfId="499" applyNumberFormat="1" applyFont="1" applyFill="1" applyBorder="1" applyAlignment="1">
      <alignment vertical="center"/>
    </xf>
    <xf numFmtId="205" fontId="0" fillId="0" borderId="1" xfId="499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204" fontId="0" fillId="0" borderId="9" xfId="499" applyNumberFormat="1" applyFont="1" applyFill="1" applyBorder="1" applyAlignment="1">
      <alignment vertical="center"/>
    </xf>
    <xf numFmtId="205" fontId="0" fillId="0" borderId="9" xfId="499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204" fontId="0" fillId="0" borderId="11" xfId="499" applyNumberFormat="1" applyFont="1" applyFill="1" applyBorder="1" applyAlignment="1">
      <alignment vertical="center"/>
    </xf>
    <xf numFmtId="205" fontId="0" fillId="0" borderId="11" xfId="499" applyNumberFormat="1" applyFont="1" applyFill="1" applyBorder="1" applyAlignment="1">
      <alignment vertical="center"/>
    </xf>
    <xf numFmtId="0" fontId="2" fillId="0" borderId="3" xfId="496" applyFont="1" applyFill="1" applyBorder="1" applyAlignment="1">
      <alignment horizontal="left" vertical="center" indent="1"/>
    </xf>
    <xf numFmtId="204" fontId="2" fillId="0" borderId="3" xfId="499" applyNumberFormat="1" applyFont="1" applyFill="1" applyBorder="1" applyAlignment="1">
      <alignment vertical="center"/>
    </xf>
    <xf numFmtId="205" fontId="2" fillId="0" borderId="3" xfId="499" applyNumberFormat="1" applyFont="1" applyFill="1" applyBorder="1" applyAlignment="1">
      <alignment vertical="center"/>
    </xf>
    <xf numFmtId="0" fontId="0" fillId="0" borderId="1" xfId="496" applyFont="1" applyFill="1" applyBorder="1" applyAlignment="1">
      <alignment horizontal="left" vertical="center" indent="1"/>
    </xf>
    <xf numFmtId="0" fontId="2" fillId="0" borderId="1" xfId="496" applyFont="1" applyFill="1" applyBorder="1" applyAlignment="1">
      <alignment horizontal="left" vertical="center" indent="1"/>
    </xf>
    <xf numFmtId="191" fontId="0" fillId="0" borderId="1" xfId="496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1" xfId="496" applyFont="1" applyFill="1" applyBorder="1" applyAlignment="1">
      <alignment vertical="center"/>
    </xf>
    <xf numFmtId="206" fontId="0" fillId="0" borderId="1" xfId="496" applyNumberFormat="1" applyFont="1" applyFill="1" applyBorder="1" applyAlignment="1" applyProtection="1">
      <alignment horizontal="right" vertical="center"/>
    </xf>
    <xf numFmtId="199" fontId="17" fillId="0" borderId="1" xfId="496" applyNumberFormat="1" applyFont="1" applyFill="1" applyBorder="1" applyAlignment="1">
      <alignment vertical="center"/>
    </xf>
    <xf numFmtId="206" fontId="0" fillId="0" borderId="0" xfId="496" applyNumberFormat="1" applyFont="1" applyFill="1" applyBorder="1" applyAlignment="1" applyProtection="1">
      <alignment horizontal="right" vertical="center"/>
    </xf>
    <xf numFmtId="192" fontId="0" fillId="0" borderId="0" xfId="496" applyNumberFormat="1" applyFont="1" applyFill="1" applyBorder="1" applyAlignment="1">
      <alignment horizontal="right" vertical="center"/>
    </xf>
    <xf numFmtId="199" fontId="2" fillId="2" borderId="1" xfId="496" applyNumberFormat="1" applyFont="1" applyFill="1" applyBorder="1" applyAlignment="1">
      <alignment horizontal="center" vertical="center"/>
    </xf>
    <xf numFmtId="192" fontId="37" fillId="0" borderId="1" xfId="496" applyNumberFormat="1" applyFont="1" applyFill="1" applyBorder="1" applyAlignment="1" applyProtection="1">
      <alignment horizontal="center" vertical="center" wrapText="1"/>
    </xf>
    <xf numFmtId="201" fontId="0" fillId="0" borderId="14" xfId="496" applyNumberFormat="1" applyFont="1" applyFill="1" applyBorder="1" applyAlignment="1" applyProtection="1">
      <alignment vertical="center"/>
    </xf>
    <xf numFmtId="0" fontId="10" fillId="0" borderId="1" xfId="496" applyNumberFormat="1" applyFont="1" applyFill="1" applyBorder="1" applyAlignment="1" applyProtection="1">
      <alignment horizontal="left" vertical="center" indent="2"/>
    </xf>
    <xf numFmtId="0" fontId="0" fillId="0" borderId="1" xfId="496" applyNumberFormat="1" applyFont="1" applyFill="1" applyBorder="1" applyAlignment="1" applyProtection="1">
      <alignment horizontal="left" vertical="center" indent="2"/>
    </xf>
    <xf numFmtId="0" fontId="0" fillId="0" borderId="2" xfId="496" applyNumberFormat="1" applyFont="1" applyFill="1" applyBorder="1" applyAlignment="1" applyProtection="1">
      <alignment horizontal="left" vertical="center" indent="2"/>
    </xf>
    <xf numFmtId="0" fontId="0" fillId="0" borderId="9" xfId="496" applyNumberFormat="1" applyFont="1" applyFill="1" applyBorder="1" applyAlignment="1" applyProtection="1">
      <alignment vertical="center"/>
    </xf>
    <xf numFmtId="205" fontId="0" fillId="0" borderId="3" xfId="499" applyNumberFormat="1" applyFont="1" applyFill="1" applyBorder="1" applyAlignment="1">
      <alignment vertical="center"/>
    </xf>
    <xf numFmtId="192" fontId="17" fillId="0" borderId="1" xfId="496" applyNumberFormat="1" applyFont="1" applyFill="1" applyBorder="1" applyAlignment="1">
      <alignment vertical="center"/>
    </xf>
    <xf numFmtId="0" fontId="2" fillId="0" borderId="0" xfId="499" applyFont="1" applyFill="1" applyAlignment="1">
      <alignment vertical="center"/>
    </xf>
    <xf numFmtId="0" fontId="38" fillId="0" borderId="0" xfId="499" applyFont="1" applyFill="1" applyAlignment="1">
      <alignment vertical="center"/>
    </xf>
    <xf numFmtId="196" fontId="0" fillId="0" borderId="0" xfId="499" applyNumberFormat="1" applyFont="1" applyFill="1" applyAlignment="1">
      <alignment vertical="center"/>
    </xf>
    <xf numFmtId="196" fontId="1" fillId="0" borderId="0" xfId="499" applyNumberFormat="1" applyFont="1" applyFill="1" applyAlignment="1">
      <alignment horizontal="center" vertical="center"/>
    </xf>
    <xf numFmtId="207" fontId="0" fillId="0" borderId="0" xfId="499" applyNumberFormat="1" applyFont="1" applyFill="1" applyAlignment="1">
      <alignment horizontal="right" vertical="center"/>
    </xf>
    <xf numFmtId="196" fontId="2" fillId="0" borderId="1" xfId="496" applyNumberFormat="1" applyFont="1" applyFill="1" applyBorder="1" applyAlignment="1">
      <alignment horizontal="center" vertical="center"/>
    </xf>
    <xf numFmtId="196" fontId="2" fillId="0" borderId="1" xfId="499" applyNumberFormat="1" applyFont="1" applyFill="1" applyBorder="1" applyAlignment="1">
      <alignment horizontal="center" vertical="center" wrapText="1"/>
    </xf>
    <xf numFmtId="0" fontId="2" fillId="0" borderId="1" xfId="499" applyFont="1" applyFill="1" applyBorder="1" applyAlignment="1">
      <alignment horizontal="left" vertical="center" wrapText="1" indent="1"/>
    </xf>
    <xf numFmtId="204" fontId="2" fillId="0" borderId="1" xfId="499" applyNumberFormat="1" applyFont="1" applyFill="1" applyBorder="1" applyAlignment="1">
      <alignment horizontal="right" vertical="center"/>
    </xf>
    <xf numFmtId="194" fontId="2" fillId="0" borderId="1" xfId="499" applyNumberFormat="1" applyFont="1" applyFill="1" applyBorder="1" applyAlignment="1">
      <alignment horizontal="right" vertical="center"/>
    </xf>
    <xf numFmtId="0" fontId="2" fillId="0" borderId="1" xfId="499" applyFont="1" applyFill="1" applyBorder="1" applyAlignment="1">
      <alignment horizontal="left" vertical="center" indent="1"/>
    </xf>
    <xf numFmtId="0" fontId="0" fillId="0" borderId="1" xfId="499" applyFont="1" applyFill="1" applyBorder="1" applyAlignment="1">
      <alignment horizontal="left" vertical="center" indent="2"/>
    </xf>
    <xf numFmtId="194" fontId="0" fillId="0" borderId="1" xfId="499" applyNumberFormat="1" applyFont="1" applyFill="1" applyBorder="1" applyAlignment="1">
      <alignment horizontal="right" vertical="center"/>
    </xf>
    <xf numFmtId="204" fontId="0" fillId="0" borderId="1" xfId="0" applyNumberFormat="1" applyFont="1" applyFill="1" applyBorder="1" applyAlignment="1">
      <alignment vertical="center"/>
    </xf>
    <xf numFmtId="204" fontId="39" fillId="0" borderId="1" xfId="0" applyNumberFormat="1" applyFont="1" applyFill="1" applyBorder="1" applyAlignment="1">
      <alignment vertical="center"/>
    </xf>
    <xf numFmtId="204" fontId="40" fillId="0" borderId="4" xfId="0" applyNumberFormat="1" applyFont="1" applyFill="1" applyBorder="1" applyAlignment="1">
      <alignment vertical="center"/>
    </xf>
    <xf numFmtId="204" fontId="2" fillId="0" borderId="4" xfId="499" applyNumberFormat="1" applyFont="1" applyFill="1" applyBorder="1" applyAlignment="1">
      <alignment horizontal="right" vertical="center"/>
    </xf>
    <xf numFmtId="204" fontId="0" fillId="0" borderId="4" xfId="499" applyNumberFormat="1" applyFont="1" applyFill="1" applyBorder="1" applyAlignment="1">
      <alignment horizontal="right" vertical="center"/>
    </xf>
    <xf numFmtId="0" fontId="0" fillId="0" borderId="9" xfId="499" applyFont="1" applyFill="1" applyBorder="1" applyAlignment="1">
      <alignment horizontal="left" vertical="center" indent="2"/>
    </xf>
    <xf numFmtId="194" fontId="0" fillId="0" borderId="9" xfId="499" applyNumberFormat="1" applyFont="1" applyFill="1" applyBorder="1" applyAlignment="1">
      <alignment horizontal="right" vertical="center"/>
    </xf>
    <xf numFmtId="0" fontId="0" fillId="0" borderId="2" xfId="499" applyFont="1" applyFill="1" applyBorder="1" applyAlignment="1">
      <alignment horizontal="left" vertical="center" indent="2"/>
    </xf>
    <xf numFmtId="204" fontId="0" fillId="0" borderId="2" xfId="499" applyNumberFormat="1" applyFont="1" applyFill="1" applyBorder="1" applyAlignment="1">
      <alignment vertical="center"/>
    </xf>
    <xf numFmtId="194" fontId="0" fillId="0" borderId="2" xfId="499" applyNumberFormat="1" applyFont="1" applyFill="1" applyBorder="1" applyAlignment="1">
      <alignment horizontal="right" vertical="center"/>
    </xf>
    <xf numFmtId="0" fontId="2" fillId="0" borderId="3" xfId="499" applyFont="1" applyFill="1" applyBorder="1" applyAlignment="1">
      <alignment horizontal="left" vertical="center" wrapText="1" indent="1"/>
    </xf>
    <xf numFmtId="204" fontId="2" fillId="0" borderId="3" xfId="499" applyNumberFormat="1" applyFont="1" applyFill="1" applyBorder="1" applyAlignment="1">
      <alignment horizontal="right" vertical="center"/>
    </xf>
    <xf numFmtId="194" fontId="2" fillId="0" borderId="3" xfId="499" applyNumberFormat="1" applyFont="1" applyFill="1" applyBorder="1" applyAlignment="1">
      <alignment horizontal="right" vertical="center"/>
    </xf>
    <xf numFmtId="0" fontId="0" fillId="0" borderId="1" xfId="499" applyFont="1" applyFill="1" applyBorder="1" applyAlignment="1">
      <alignment horizontal="left" vertical="center" indent="1"/>
    </xf>
    <xf numFmtId="204" fontId="0" fillId="0" borderId="1" xfId="499" applyNumberFormat="1" applyFont="1" applyFill="1" applyBorder="1" applyAlignment="1">
      <alignment horizontal="right" vertical="center"/>
    </xf>
    <xf numFmtId="208" fontId="0" fillId="0" borderId="1" xfId="499" applyNumberFormat="1" applyFont="1" applyFill="1" applyBorder="1" applyAlignment="1">
      <alignment horizontal="right" vertical="center"/>
    </xf>
    <xf numFmtId="208" fontId="0" fillId="0" borderId="1" xfId="503" applyNumberFormat="1" applyFont="1" applyFill="1" applyBorder="1" applyAlignment="1">
      <alignment horizontal="right" vertical="center"/>
    </xf>
    <xf numFmtId="204" fontId="0" fillId="0" borderId="1" xfId="503" applyNumberFormat="1" applyFont="1" applyFill="1" applyBorder="1" applyAlignment="1">
      <alignment horizontal="right" vertical="center"/>
    </xf>
    <xf numFmtId="208" fontId="2" fillId="0" borderId="1" xfId="499" applyNumberFormat="1" applyFont="1" applyFill="1" applyBorder="1" applyAlignment="1">
      <alignment horizontal="right" vertical="center"/>
    </xf>
    <xf numFmtId="208" fontId="2" fillId="0" borderId="1" xfId="503" applyNumberFormat="1" applyFont="1" applyFill="1" applyBorder="1" applyAlignment="1">
      <alignment horizontal="right" vertical="center"/>
    </xf>
    <xf numFmtId="201" fontId="21" fillId="0" borderId="1" xfId="499" applyNumberFormat="1" applyFont="1" applyFill="1" applyBorder="1" applyAlignment="1">
      <alignment horizontal="right" vertical="center"/>
    </xf>
    <xf numFmtId="196" fontId="10" fillId="0" borderId="1" xfId="499" applyNumberFormat="1" applyFont="1" applyFill="1" applyBorder="1" applyAlignment="1">
      <alignment horizontal="right" vertical="center"/>
    </xf>
    <xf numFmtId="196" fontId="0" fillId="0" borderId="0" xfId="499" applyNumberFormat="1" applyFont="1" applyFill="1" applyBorder="1" applyAlignment="1">
      <alignment vertical="center"/>
    </xf>
    <xf numFmtId="196" fontId="10" fillId="0" borderId="2" xfId="499" applyNumberFormat="1" applyFont="1" applyFill="1" applyBorder="1" applyAlignment="1">
      <alignment horizontal="right" vertical="center"/>
    </xf>
    <xf numFmtId="196" fontId="10" fillId="0" borderId="3" xfId="499" applyNumberFormat="1" applyFont="1" applyFill="1" applyBorder="1" applyAlignment="1">
      <alignment horizontal="right" vertical="center"/>
    </xf>
    <xf numFmtId="201" fontId="0" fillId="0" borderId="1" xfId="499" applyNumberFormat="1" applyFont="1" applyFill="1" applyBorder="1" applyAlignment="1">
      <alignment horizontal="right" vertical="center"/>
    </xf>
    <xf numFmtId="0" fontId="4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vertical="center"/>
    </xf>
  </cellXfs>
  <cellStyles count="8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20% - Accent1" xfId="50"/>
    <cellStyle name="20% - Accent2" xfId="51"/>
    <cellStyle name="20% - Accent3" xfId="52"/>
    <cellStyle name="20% - Accent4" xfId="53"/>
    <cellStyle name="20% - Accent5" xfId="54"/>
    <cellStyle name="20% - Accent6" xfId="55"/>
    <cellStyle name="20% - 强调文字颜色 1 2" xfId="56"/>
    <cellStyle name="20% - 强调文字颜色 2 2" xfId="57"/>
    <cellStyle name="20% - 强调文字颜色 3 2" xfId="58"/>
    <cellStyle name="20% - 强调文字颜色 4 2" xfId="59"/>
    <cellStyle name="20% - 强调文字颜色 5 2" xfId="60"/>
    <cellStyle name="20% - 强调文字颜色 6 2" xfId="61"/>
    <cellStyle name="40% - Accent1" xfId="62"/>
    <cellStyle name="40% - Accent2" xfId="63"/>
    <cellStyle name="40% - Accent3" xfId="64"/>
    <cellStyle name="40% - Accent4" xfId="65"/>
    <cellStyle name="40% - Accent5" xfId="66"/>
    <cellStyle name="40% - Accent6" xfId="67"/>
    <cellStyle name="40% - 强调文字颜色 1 2" xfId="68"/>
    <cellStyle name="40% - 强调文字颜色 2 2" xfId="69"/>
    <cellStyle name="40% - 强调文字颜色 3 2" xfId="70"/>
    <cellStyle name="40% - 强调文字颜色 4 2" xfId="71"/>
    <cellStyle name="40% - 强调文字颜色 5 2" xfId="72"/>
    <cellStyle name="40% - 强调文字颜色 6 2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强调文字颜色 1 2" xfId="80"/>
    <cellStyle name="60% - 强调文字颜色 2 2" xfId="81"/>
    <cellStyle name="60% - 强调文字颜色 3 2" xfId="82"/>
    <cellStyle name="60% - 强调文字颜色 4 2" xfId="83"/>
    <cellStyle name="60% - 强调文字颜色 5 2" xfId="84"/>
    <cellStyle name="60% - 强调文字颜色 6 2" xfId="85"/>
    <cellStyle name="Accent1" xfId="86"/>
    <cellStyle name="Accent1 - 20%" xfId="87"/>
    <cellStyle name="Accent1 - 40%" xfId="88"/>
    <cellStyle name="Accent1 - 60%" xfId="89"/>
    <cellStyle name="Accent1_2006年33甘肃" xfId="90"/>
    <cellStyle name="Accent2" xfId="91"/>
    <cellStyle name="Accent2 - 20%" xfId="92"/>
    <cellStyle name="Accent2 - 40%" xfId="93"/>
    <cellStyle name="Accent2 - 60%" xfId="94"/>
    <cellStyle name="Accent2_2006年33甘肃" xfId="95"/>
    <cellStyle name="Accent3" xfId="96"/>
    <cellStyle name="Accent3 - 20%" xfId="97"/>
    <cellStyle name="Accent3 - 40%" xfId="98"/>
    <cellStyle name="Accent3 - 60%" xfId="99"/>
    <cellStyle name="Accent3_2006年33甘肃" xfId="100"/>
    <cellStyle name="Accent4" xfId="101"/>
    <cellStyle name="Accent4 - 20%" xfId="102"/>
    <cellStyle name="Accent4 - 40%" xfId="103"/>
    <cellStyle name="Accent4 - 60%" xfId="104"/>
    <cellStyle name="Accent5" xfId="105"/>
    <cellStyle name="Accent5 - 20%" xfId="106"/>
    <cellStyle name="Accent5 - 40%" xfId="107"/>
    <cellStyle name="Accent5 - 60%" xfId="108"/>
    <cellStyle name="Accent6" xfId="109"/>
    <cellStyle name="Accent6 - 20%" xfId="110"/>
    <cellStyle name="Accent6 - 40%" xfId="111"/>
    <cellStyle name="Accent6 - 60%" xfId="112"/>
    <cellStyle name="Accent6_2006年33甘肃" xfId="113"/>
    <cellStyle name="Bad" xfId="114"/>
    <cellStyle name="Calc Currency (0)" xfId="115"/>
    <cellStyle name="Calculation" xfId="116"/>
    <cellStyle name="Check Cell" xfId="117"/>
    <cellStyle name="ColLevel_0" xfId="118"/>
    <cellStyle name="Comma [0]" xfId="119"/>
    <cellStyle name="comma zerodec" xfId="120"/>
    <cellStyle name="Comma_1995" xfId="121"/>
    <cellStyle name="Currency [0]" xfId="122"/>
    <cellStyle name="Currency_1995" xfId="123"/>
    <cellStyle name="Currency1" xfId="124"/>
    <cellStyle name="Date" xfId="125"/>
    <cellStyle name="Dollar (zero dec)" xfId="126"/>
    <cellStyle name="Explanatory Text" xfId="127"/>
    <cellStyle name="Fixed" xfId="128"/>
    <cellStyle name="Good" xfId="129"/>
    <cellStyle name="Grey" xfId="130"/>
    <cellStyle name="Header1" xfId="131"/>
    <cellStyle name="Header2" xfId="132"/>
    <cellStyle name="Heading 1" xfId="133"/>
    <cellStyle name="Heading 2" xfId="134"/>
    <cellStyle name="Heading 3" xfId="135"/>
    <cellStyle name="Heading 4" xfId="136"/>
    <cellStyle name="HEADING1" xfId="137"/>
    <cellStyle name="HEADING2" xfId="138"/>
    <cellStyle name="Input" xfId="139"/>
    <cellStyle name="Input [yellow]" xfId="140"/>
    <cellStyle name="Input_20121229 提供执行转移支付" xfId="141"/>
    <cellStyle name="Linked Cell" xfId="142"/>
    <cellStyle name="Neutral" xfId="143"/>
    <cellStyle name="no dec" xfId="144"/>
    <cellStyle name="Norma,_laroux_4_营业在建 (2)_E21" xfId="145"/>
    <cellStyle name="Normal - Style1" xfId="146"/>
    <cellStyle name="Normal_#10-Headcount" xfId="147"/>
    <cellStyle name="Note" xfId="148"/>
    <cellStyle name="Output" xfId="149"/>
    <cellStyle name="Percent [2]" xfId="150"/>
    <cellStyle name="Percent_laroux" xfId="151"/>
    <cellStyle name="RowLevel_0" xfId="152"/>
    <cellStyle name="Title" xfId="153"/>
    <cellStyle name="Total" xfId="154"/>
    <cellStyle name="Warning Text" xfId="155"/>
    <cellStyle name="百分比 2" xfId="156"/>
    <cellStyle name="百分比 3" xfId="157"/>
    <cellStyle name="百分比 4" xfId="158"/>
    <cellStyle name="百分比 5" xfId="159"/>
    <cellStyle name="百分比 6" xfId="160"/>
    <cellStyle name="标题 1 2" xfId="161"/>
    <cellStyle name="标题 2 2" xfId="162"/>
    <cellStyle name="标题 3 2" xfId="163"/>
    <cellStyle name="标题 4 2" xfId="164"/>
    <cellStyle name="标题 5" xfId="165"/>
    <cellStyle name="表标题" xfId="166"/>
    <cellStyle name="差 2" xfId="167"/>
    <cellStyle name="差_00省级(打印)" xfId="168"/>
    <cellStyle name="差_03昭通" xfId="169"/>
    <cellStyle name="差_0502通海县" xfId="170"/>
    <cellStyle name="差_05潍坊" xfId="171"/>
    <cellStyle name="差_0605石屏县" xfId="172"/>
    <cellStyle name="差_0605石屏县_财力性转移支付2010年预算参考数" xfId="173"/>
    <cellStyle name="差_07临沂" xfId="174"/>
    <cellStyle name="差_09黑龙江" xfId="175"/>
    <cellStyle name="差_09黑龙江_财力性转移支付2010年预算参考数" xfId="176"/>
    <cellStyle name="差_1" xfId="177"/>
    <cellStyle name="差_1_财力性转移支付2010年预算参考数" xfId="178"/>
    <cellStyle name="差_1110洱源县" xfId="179"/>
    <cellStyle name="差_1110洱源县_财力性转移支付2010年预算参考数" xfId="180"/>
    <cellStyle name="差_11大理" xfId="181"/>
    <cellStyle name="差_11大理_财力性转移支付2010年预算参考数" xfId="182"/>
    <cellStyle name="差_12滨州" xfId="183"/>
    <cellStyle name="差_12滨州_财力性转移支付2010年预算参考数" xfId="184"/>
    <cellStyle name="差_14安徽" xfId="185"/>
    <cellStyle name="差_14安徽_财力性转移支付2010年预算参考数" xfId="186"/>
    <cellStyle name="差_2" xfId="187"/>
    <cellStyle name="差_2_财力性转移支付2010年预算参考数" xfId="188"/>
    <cellStyle name="差_2006年22湖南" xfId="189"/>
    <cellStyle name="差_2006年22湖南_财力性转移支付2010年预算参考数" xfId="190"/>
    <cellStyle name="差_2006年27重庆" xfId="191"/>
    <cellStyle name="差_2006年27重庆_财力性转移支付2010年预算参考数" xfId="192"/>
    <cellStyle name="差_2006年28四川" xfId="193"/>
    <cellStyle name="差_2006年28四川_财力性转移支付2010年预算参考数" xfId="194"/>
    <cellStyle name="差_2006年30云南" xfId="195"/>
    <cellStyle name="差_2006年33甘肃" xfId="196"/>
    <cellStyle name="差_2006年34青海" xfId="197"/>
    <cellStyle name="差_2006年34青海_财力性转移支付2010年预算参考数" xfId="198"/>
    <cellStyle name="差_2006年全省财力计算表（中央、决算）" xfId="199"/>
    <cellStyle name="差_2006年水利统计指标统计表" xfId="200"/>
    <cellStyle name="差_2006年水利统计指标统计表_财力性转移支付2010年预算参考数" xfId="201"/>
    <cellStyle name="差_2007年收支情况及2008年收支预计表(汇总表)" xfId="202"/>
    <cellStyle name="差_2007年收支情况及2008年收支预计表(汇总表)_财力性转移支付2010年预算参考数" xfId="203"/>
    <cellStyle name="差_2007年一般预算支出剔除" xfId="204"/>
    <cellStyle name="差_2007年一般预算支出剔除_财力性转移支付2010年预算参考数" xfId="205"/>
    <cellStyle name="差_2007一般预算支出口径剔除表" xfId="206"/>
    <cellStyle name="差_2007一般预算支出口径剔除表_财力性转移支付2010年预算参考数" xfId="207"/>
    <cellStyle name="差_2008计算资料（8月5）" xfId="208"/>
    <cellStyle name="差_2008年全省汇总收支计算表" xfId="209"/>
    <cellStyle name="差_2008年全省汇总收支计算表_财力性转移支付2010年预算参考数" xfId="210"/>
    <cellStyle name="差_2008年一般预算支出预计" xfId="211"/>
    <cellStyle name="差_2008年预计支出与2007年对比" xfId="212"/>
    <cellStyle name="差_2008年支出核定" xfId="213"/>
    <cellStyle name="差_2008年支出调整" xfId="214"/>
    <cellStyle name="差_2008年支出调整_财力性转移支付2010年预算参考数" xfId="215"/>
    <cellStyle name="差_2015年社会保险基金预算草案表样（报人大）" xfId="216"/>
    <cellStyle name="差_2016年科目0114" xfId="217"/>
    <cellStyle name="差_2016人代会附表（2015-9-11）（姚局）-财经委" xfId="218"/>
    <cellStyle name="差_20河南" xfId="219"/>
    <cellStyle name="差_20河南_财力性转移支付2010年预算参考数" xfId="220"/>
    <cellStyle name="差_22湖南" xfId="221"/>
    <cellStyle name="差_22湖南_财力性转移支付2010年预算参考数" xfId="222"/>
    <cellStyle name="差_27重庆" xfId="223"/>
    <cellStyle name="差_27重庆_财力性转移支付2010年预算参考数" xfId="224"/>
    <cellStyle name="差_28四川" xfId="225"/>
    <cellStyle name="差_28四川_财力性转移支付2010年预算参考数" xfId="226"/>
    <cellStyle name="差_30云南" xfId="227"/>
    <cellStyle name="差_30云南_1" xfId="228"/>
    <cellStyle name="差_30云南_1_财力性转移支付2010年预算参考数" xfId="229"/>
    <cellStyle name="差_33甘肃" xfId="230"/>
    <cellStyle name="差_34青海" xfId="231"/>
    <cellStyle name="差_34青海_1" xfId="232"/>
    <cellStyle name="差_34青海_1_财力性转移支付2010年预算参考数" xfId="233"/>
    <cellStyle name="差_34青海_财力性转移支付2010年预算参考数" xfId="234"/>
    <cellStyle name="差_530623_2006年县级财政报表附表" xfId="235"/>
    <cellStyle name="差_530629_2006年县级财政报表附表" xfId="236"/>
    <cellStyle name="差_5334_2006年迪庆县级财政报表附表" xfId="237"/>
    <cellStyle name="差_Book1" xfId="238"/>
    <cellStyle name="差_Book1_财力性转移支付2010年预算参考数" xfId="239"/>
    <cellStyle name="差_Book2" xfId="240"/>
    <cellStyle name="差_Book2_财力性转移支付2010年预算参考数" xfId="241"/>
    <cellStyle name="差_gdp" xfId="242"/>
    <cellStyle name="差_M01-2(州市补助收入)" xfId="243"/>
    <cellStyle name="差_安徽 缺口县区测算(地方填报)1" xfId="244"/>
    <cellStyle name="差_安徽 缺口县区测算(地方填报)1_财力性转移支付2010年预算参考数" xfId="245"/>
    <cellStyle name="差_报表" xfId="246"/>
    <cellStyle name="差_不含人员经费系数" xfId="247"/>
    <cellStyle name="差_不含人员经费系数_财力性转移支付2010年预算参考数" xfId="248"/>
    <cellStyle name="差_财政供养人员" xfId="249"/>
    <cellStyle name="差_财政供养人员_财力性转移支付2010年预算参考数" xfId="250"/>
    <cellStyle name="差_测算结果" xfId="251"/>
    <cellStyle name="差_测算结果_财力性转移支付2010年预算参考数" xfId="252"/>
    <cellStyle name="差_测算结果汇总" xfId="253"/>
    <cellStyle name="差_测算结果汇总_财力性转移支付2010年预算参考数" xfId="254"/>
    <cellStyle name="差_成本差异系数" xfId="255"/>
    <cellStyle name="差_成本差异系数（含人口规模）" xfId="256"/>
    <cellStyle name="差_成本差异系数（含人口规模）_财力性转移支付2010年预算参考数" xfId="257"/>
    <cellStyle name="差_成本差异系数_财力性转移支付2010年预算参考数" xfId="258"/>
    <cellStyle name="差_城建部门" xfId="259"/>
    <cellStyle name="差_第五部分(才淼、饶永宏）" xfId="260"/>
    <cellStyle name="差_第一部分：综合全" xfId="261"/>
    <cellStyle name="差_分析缺口率" xfId="262"/>
    <cellStyle name="差_分析缺口率_财力性转移支付2010年预算参考数" xfId="263"/>
    <cellStyle name="差_分县成本差异系数" xfId="264"/>
    <cellStyle name="差_分县成本差异系数_不含人员经费系数" xfId="265"/>
    <cellStyle name="差_分县成本差异系数_不含人员经费系数_财力性转移支付2010年预算参考数" xfId="266"/>
    <cellStyle name="差_分县成本差异系数_财力性转移支付2010年预算参考数" xfId="267"/>
    <cellStyle name="差_分县成本差异系数_民生政策最低支出需求" xfId="268"/>
    <cellStyle name="差_分县成本差异系数_民生政策最低支出需求_财力性转移支付2010年预算参考数" xfId="269"/>
    <cellStyle name="差_附表" xfId="270"/>
    <cellStyle name="差_附表_财力性转移支付2010年预算参考数" xfId="271"/>
    <cellStyle name="差_行政(燃修费)" xfId="272"/>
    <cellStyle name="差_行政(燃修费)_不含人员经费系数" xfId="273"/>
    <cellStyle name="差_行政(燃修费)_不含人员经费系数_财力性转移支付2010年预算参考数" xfId="274"/>
    <cellStyle name="差_行政(燃修费)_财力性转移支付2010年预算参考数" xfId="275"/>
    <cellStyle name="差_行政(燃修费)_民生政策最低支出需求" xfId="276"/>
    <cellStyle name="差_行政(燃修费)_民生政策最低支出需求_财力性转移支付2010年预算参考数" xfId="277"/>
    <cellStyle name="差_行政(燃修费)_县市旗测算-新科目（含人口规模效应）" xfId="278"/>
    <cellStyle name="差_行政(燃修费)_县市旗测算-新科目（含人口规模效应）_财力性转移支付2010年预算参考数" xfId="279"/>
    <cellStyle name="差_行政（人员）" xfId="280"/>
    <cellStyle name="差_行政（人员）_不含人员经费系数" xfId="281"/>
    <cellStyle name="差_行政（人员）_不含人员经费系数_财力性转移支付2010年预算参考数" xfId="282"/>
    <cellStyle name="差_行政（人员）_财力性转移支付2010年预算参考数" xfId="283"/>
    <cellStyle name="差_行政（人员）_民生政策最低支出需求" xfId="284"/>
    <cellStyle name="差_行政（人员）_民生政策最低支出需求_财力性转移支付2010年预算参考数" xfId="285"/>
    <cellStyle name="差_行政（人员）_县市旗测算-新科目（含人口规模效应）" xfId="286"/>
    <cellStyle name="差_行政（人员）_县市旗测算-新科目（含人口规模效应）_财力性转移支付2010年预算参考数" xfId="287"/>
    <cellStyle name="差_行政公检法测算" xfId="288"/>
    <cellStyle name="差_行政公检法测算_不含人员经费系数" xfId="289"/>
    <cellStyle name="差_行政公检法测算_不含人员经费系数_财力性转移支付2010年预算参考数" xfId="290"/>
    <cellStyle name="差_行政公检法测算_财力性转移支付2010年预算参考数" xfId="291"/>
    <cellStyle name="差_行政公检法测算_民生政策最低支出需求" xfId="292"/>
    <cellStyle name="差_行政公检法测算_民生政策最低支出需求_财力性转移支付2010年预算参考数" xfId="293"/>
    <cellStyle name="差_行政公检法测算_县市旗测算-新科目（含人口规模效应）" xfId="294"/>
    <cellStyle name="差_行政公检法测算_县市旗测算-新科目（含人口规模效应）_财力性转移支付2010年预算参考数" xfId="295"/>
    <cellStyle name="差_河南 缺口县区测算(地方填报)" xfId="296"/>
    <cellStyle name="差_河南 缺口县区测算(地方填报)_财力性转移支付2010年预算参考数" xfId="297"/>
    <cellStyle name="差_河南 缺口县区测算(地方填报白)" xfId="298"/>
    <cellStyle name="差_河南 缺口县区测算(地方填报白)_财力性转移支付2010年预算参考数" xfId="299"/>
    <cellStyle name="差_核定人数对比" xfId="300"/>
    <cellStyle name="差_核定人数对比_财力性转移支付2010年预算参考数" xfId="301"/>
    <cellStyle name="差_核定人数下发表" xfId="302"/>
    <cellStyle name="差_核定人数下发表_财力性转移支付2010年预算参考数" xfId="303"/>
    <cellStyle name="差_汇总" xfId="304"/>
    <cellStyle name="差_汇总_财力性转移支付2010年预算参考数" xfId="305"/>
    <cellStyle name="差_汇总表" xfId="306"/>
    <cellStyle name="差_汇总表_财力性转移支付2010年预算参考数" xfId="307"/>
    <cellStyle name="差_汇总表4" xfId="308"/>
    <cellStyle name="差_汇总表4_财力性转移支付2010年预算参考数" xfId="309"/>
    <cellStyle name="差_汇总表提前告知区县" xfId="310"/>
    <cellStyle name="差_汇总-县级财政报表附表" xfId="311"/>
    <cellStyle name="差_检验表" xfId="312"/>
    <cellStyle name="差_检验表（调整后）" xfId="313"/>
    <cellStyle name="差_教育(按照总人口测算）—20080416" xfId="314"/>
    <cellStyle name="差_教育(按照总人口测算）—20080416_不含人员经费系数" xfId="315"/>
    <cellStyle name="差_教育(按照总人口测算）—20080416_不含人员经费系数_财力性转移支付2010年预算参考数" xfId="316"/>
    <cellStyle name="差_教育(按照总人口测算）—20080416_财力性转移支付2010年预算参考数" xfId="317"/>
    <cellStyle name="差_教育(按照总人口测算）—20080416_民生政策最低支出需求" xfId="318"/>
    <cellStyle name="差_教育(按照总人口测算）—20080416_民生政策最低支出需求_财力性转移支付2010年预算参考数" xfId="319"/>
    <cellStyle name="差_教育(按照总人口测算）—20080416_县市旗测算-新科目（含人口规模效应）" xfId="320"/>
    <cellStyle name="差_教育(按照总人口测算）—20080416_县市旗测算-新科目（含人口规模效应）_财力性转移支付2010年预算参考数" xfId="321"/>
    <cellStyle name="差_丽江汇总" xfId="322"/>
    <cellStyle name="差_民生政策最低支出需求" xfId="323"/>
    <cellStyle name="差_民生政策最低支出需求_财力性转移支付2010年预算参考数" xfId="324"/>
    <cellStyle name="差_农林水和城市维护标准支出20080505－县区合计" xfId="325"/>
    <cellStyle name="差_农林水和城市维护标准支出20080505－县区合计_不含人员经费系数" xfId="326"/>
    <cellStyle name="差_农林水和城市维护标准支出20080505－县区合计_不含人员经费系数_财力性转移支付2010年预算参考数" xfId="327"/>
    <cellStyle name="差_农林水和城市维护标准支出20080505－县区合计_财力性转移支付2010年预算参考数" xfId="328"/>
    <cellStyle name="差_农林水和城市维护标准支出20080505－县区合计_民生政策最低支出需求" xfId="329"/>
    <cellStyle name="差_农林水和城市维护标准支出20080505－县区合计_民生政策最低支出需求_财力性转移支付2010年预算参考数" xfId="330"/>
    <cellStyle name="差_农林水和城市维护标准支出20080505－县区合计_县市旗测算-新科目（含人口规模效应）" xfId="331"/>
    <cellStyle name="差_农林水和城市维护标准支出20080505－县区合计_县市旗测算-新科目（含人口规模效应）_财力性转移支付2010年预算参考数" xfId="332"/>
    <cellStyle name="差_平邑" xfId="333"/>
    <cellStyle name="差_平邑_财力性转移支付2010年预算参考数" xfId="334"/>
    <cellStyle name="差_其他部门(按照总人口测算）—20080416" xfId="335"/>
    <cellStyle name="差_其他部门(按照总人口测算）—20080416_不含人员经费系数" xfId="336"/>
    <cellStyle name="差_其他部门(按照总人口测算）—20080416_不含人员经费系数_财力性转移支付2010年预算参考数" xfId="337"/>
    <cellStyle name="差_其他部门(按照总人口测算）—20080416_财力性转移支付2010年预算参考数" xfId="338"/>
    <cellStyle name="差_其他部门(按照总人口测算）—20080416_民生政策最低支出需求" xfId="339"/>
    <cellStyle name="差_其他部门(按照总人口测算）—20080416_民生政策最低支出需求_财力性转移支付2010年预算参考数" xfId="340"/>
    <cellStyle name="差_其他部门(按照总人口测算）—20080416_县市旗测算-新科目（含人口规模效应）" xfId="341"/>
    <cellStyle name="差_其他部门(按照总人口测算）—20080416_县市旗测算-新科目（含人口规模效应）_财力性转移支付2010年预算参考数" xfId="342"/>
    <cellStyle name="差_青海 缺口县区测算(地方填报)" xfId="343"/>
    <cellStyle name="差_青海 缺口县区测算(地方填报)_财力性转移支付2010年预算参考数" xfId="344"/>
    <cellStyle name="差_缺口县区测算" xfId="345"/>
    <cellStyle name="差_缺口县区测算（11.13）" xfId="346"/>
    <cellStyle name="差_缺口县区测算（11.13）_财力性转移支付2010年预算参考数" xfId="347"/>
    <cellStyle name="差_缺口县区测算(按2007支出增长25%测算)" xfId="348"/>
    <cellStyle name="差_缺口县区测算(按2007支出增长25%测算)_财力性转移支付2010年预算参考数" xfId="349"/>
    <cellStyle name="差_缺口县区测算(按核定人数)" xfId="350"/>
    <cellStyle name="差_缺口县区测算(按核定人数)_财力性转移支付2010年预算参考数" xfId="351"/>
    <cellStyle name="差_缺口县区测算(财政部标准)" xfId="352"/>
    <cellStyle name="差_缺口县区测算(财政部标准)_财力性转移支付2010年预算参考数" xfId="353"/>
    <cellStyle name="差_缺口县区测算_财力性转移支付2010年预算参考数" xfId="354"/>
    <cellStyle name="差_人员工资和公用经费" xfId="355"/>
    <cellStyle name="差_人员工资和公用经费_财力性转移支付2010年预算参考数" xfId="356"/>
    <cellStyle name="差_人员工资和公用经费2" xfId="357"/>
    <cellStyle name="差_人员工资和公用经费2_财力性转移支付2010年预算参考数" xfId="358"/>
    <cellStyle name="差_人员工资和公用经费3" xfId="359"/>
    <cellStyle name="差_人员工资和公用经费3_财力性转移支付2010年预算参考数" xfId="360"/>
    <cellStyle name="差_山东省民生支出标准" xfId="361"/>
    <cellStyle name="差_山东省民生支出标准_财力性转移支付2010年预算参考数" xfId="362"/>
    <cellStyle name="差_社保处下达区县2015年指标（第二批）" xfId="363"/>
    <cellStyle name="差_市辖区测算20080510" xfId="364"/>
    <cellStyle name="差_市辖区测算20080510_不含人员经费系数" xfId="365"/>
    <cellStyle name="差_市辖区测算20080510_不含人员经费系数_财力性转移支付2010年预算参考数" xfId="366"/>
    <cellStyle name="差_市辖区测算20080510_财力性转移支付2010年预算参考数" xfId="367"/>
    <cellStyle name="差_市辖区测算20080510_民生政策最低支出需求" xfId="368"/>
    <cellStyle name="差_市辖区测算20080510_民生政策最低支出需求_财力性转移支付2010年预算参考数" xfId="369"/>
    <cellStyle name="差_市辖区测算20080510_县市旗测算-新科目（含人口规模效应）" xfId="370"/>
    <cellStyle name="差_市辖区测算20080510_县市旗测算-新科目（含人口规模效应）_财力性转移支付2010年预算参考数" xfId="371"/>
    <cellStyle name="差_市辖区测算-新科目（20080626）" xfId="372"/>
    <cellStyle name="差_市辖区测算-新科目（20080626）_不含人员经费系数" xfId="373"/>
    <cellStyle name="差_市辖区测算-新科目（20080626）_不含人员经费系数_财力性转移支付2010年预算参考数" xfId="374"/>
    <cellStyle name="差_市辖区测算-新科目（20080626）_财力性转移支付2010年预算参考数" xfId="375"/>
    <cellStyle name="差_市辖区测算-新科目（20080626）_民生政策最低支出需求" xfId="376"/>
    <cellStyle name="差_市辖区测算-新科目（20080626）_民生政策最低支出需求_财力性转移支付2010年预算参考数" xfId="377"/>
    <cellStyle name="差_市辖区测算-新科目（20080626）_县市旗测算-新科目（含人口规模效应）" xfId="378"/>
    <cellStyle name="差_市辖区测算-新科目（20080626）_县市旗测算-新科目（含人口规模效应）_财力性转移支付2010年预算参考数" xfId="379"/>
    <cellStyle name="差_数据--基础数据--预算组--2015年人代会预算部分--2015.01.20--人代会前第6稿--按姚局意见改--调市级项级明细" xfId="380"/>
    <cellStyle name="差_数据--基础数据--预算组--2015年人代会预算部分--2015.01.20--人代会前第6稿--按姚局意见改--调市级项级明细_区县政府预算公开整改--表" xfId="381"/>
    <cellStyle name="差_同德" xfId="382"/>
    <cellStyle name="差_同德_财力性转移支付2010年预算参考数" xfId="383"/>
    <cellStyle name="差_危改资金测算" xfId="384"/>
    <cellStyle name="差_危改资金测算_财力性转移支付2010年预算参考数" xfId="385"/>
    <cellStyle name="差_卫生(按照总人口测算）—20080416" xfId="386"/>
    <cellStyle name="差_卫生(按照总人口测算）—20080416_不含人员经费系数" xfId="387"/>
    <cellStyle name="差_卫生(按照总人口测算）—20080416_不含人员经费系数_财力性转移支付2010年预算参考数" xfId="388"/>
    <cellStyle name="差_卫生(按照总人口测算）—20080416_财力性转移支付2010年预算参考数" xfId="389"/>
    <cellStyle name="差_卫生(按照总人口测算）—20080416_民生政策最低支出需求" xfId="390"/>
    <cellStyle name="差_卫生(按照总人口测算）—20080416_民生政策最低支出需求_财力性转移支付2010年预算参考数" xfId="391"/>
    <cellStyle name="差_卫生(按照总人口测算）—20080416_县市旗测算-新科目（含人口规模效应）" xfId="392"/>
    <cellStyle name="差_卫生(按照总人口测算）—20080416_县市旗测算-新科目（含人口规模效应）_财力性转移支付2010年预算参考数" xfId="393"/>
    <cellStyle name="差_卫生部门" xfId="394"/>
    <cellStyle name="差_卫生部门_财力性转移支付2010年预算参考数" xfId="395"/>
    <cellStyle name="差_文体广播部门" xfId="396"/>
    <cellStyle name="差_文体广播事业(按照总人口测算）—20080416" xfId="397"/>
    <cellStyle name="差_文体广播事业(按照总人口测算）—20080416_不含人员经费系数" xfId="398"/>
    <cellStyle name="差_文体广播事业(按照总人口测算）—20080416_不含人员经费系数_财力性转移支付2010年预算参考数" xfId="399"/>
    <cellStyle name="差_文体广播事业(按照总人口测算）—20080416_财力性转移支付2010年预算参考数" xfId="400"/>
    <cellStyle name="差_文体广播事业(按照总人口测算）—20080416_民生政策最低支出需求" xfId="401"/>
    <cellStyle name="差_文体广播事业(按照总人口测算）—20080416_民生政策最低支出需求_财力性转移支付2010年预算参考数" xfId="402"/>
    <cellStyle name="差_文体广播事业(按照总人口测算）—20080416_县市旗测算-新科目（含人口规模效应）" xfId="403"/>
    <cellStyle name="差_文体广播事业(按照总人口测算）—20080416_县市旗测算-新科目（含人口规模效应）_财力性转移支付2010年预算参考数" xfId="404"/>
    <cellStyle name="差_县区合并测算20080421" xfId="405"/>
    <cellStyle name="差_县区合并测算20080421_不含人员经费系数" xfId="406"/>
    <cellStyle name="差_县区合并测算20080421_不含人员经费系数_财力性转移支付2010年预算参考数" xfId="407"/>
    <cellStyle name="差_县区合并测算20080421_财力性转移支付2010年预算参考数" xfId="408"/>
    <cellStyle name="差_县区合并测算20080421_民生政策最低支出需求" xfId="409"/>
    <cellStyle name="差_县区合并测算20080421_民生政策最低支出需求_财力性转移支付2010年预算参考数" xfId="410"/>
    <cellStyle name="差_县区合并测算20080421_县市旗测算-新科目（含人口规模效应）" xfId="411"/>
    <cellStyle name="差_县区合并测算20080421_县市旗测算-新科目（含人口规模效应）_财力性转移支付2010年预算参考数" xfId="412"/>
    <cellStyle name="差_县区合并测算20080423(按照各省比重）" xfId="413"/>
    <cellStyle name="差_县区合并测算20080423(按照各省比重）_不含人员经费系数" xfId="414"/>
    <cellStyle name="差_县区合并测算20080423(按照各省比重）_不含人员经费系数_财力性转移支付2010年预算参考数" xfId="415"/>
    <cellStyle name="差_县区合并测算20080423(按照各省比重）_财力性转移支付2010年预算参考数" xfId="416"/>
    <cellStyle name="差_县区合并测算20080423(按照各省比重）_民生政策最低支出需求" xfId="417"/>
    <cellStyle name="差_县区合并测算20080423(按照各省比重）_民生政策最低支出需求_财力性转移支付2010年预算参考数" xfId="418"/>
    <cellStyle name="差_县区合并测算20080423(按照各省比重）_县市旗测算-新科目（含人口规模效应）" xfId="419"/>
    <cellStyle name="差_县区合并测算20080423(按照各省比重）_县市旗测算-新科目（含人口规模效应）_财力性转移支付2010年预算参考数" xfId="420"/>
    <cellStyle name="差_县市旗测算20080508" xfId="421"/>
    <cellStyle name="差_县市旗测算20080508_不含人员经费系数" xfId="422"/>
    <cellStyle name="差_县市旗测算20080508_不含人员经费系数_财力性转移支付2010年预算参考数" xfId="423"/>
    <cellStyle name="差_县市旗测算20080508_财力性转移支付2010年预算参考数" xfId="424"/>
    <cellStyle name="差_县市旗测算20080508_民生政策最低支出需求" xfId="425"/>
    <cellStyle name="差_县市旗测算20080508_民生政策最低支出需求_财力性转移支付2010年预算参考数" xfId="426"/>
    <cellStyle name="差_县市旗测算20080508_县市旗测算-新科目（含人口规模效应）" xfId="427"/>
    <cellStyle name="差_县市旗测算20080508_县市旗测算-新科目（含人口规模效应）_财力性转移支付2010年预算参考数" xfId="428"/>
    <cellStyle name="差_县市旗测算-新科目（20080626）" xfId="429"/>
    <cellStyle name="差_县市旗测算-新科目（20080626）_不含人员经费系数" xfId="430"/>
    <cellStyle name="差_县市旗测算-新科目（20080626）_不含人员经费系数_财力性转移支付2010年预算参考数" xfId="431"/>
    <cellStyle name="差_县市旗测算-新科目（20080626）_财力性转移支付2010年预算参考数" xfId="432"/>
    <cellStyle name="差_县市旗测算-新科目（20080626）_民生政策最低支出需求" xfId="433"/>
    <cellStyle name="差_县市旗测算-新科目（20080626）_民生政策最低支出需求_财力性转移支付2010年预算参考数" xfId="434"/>
    <cellStyle name="差_县市旗测算-新科目（20080626）_县市旗测算-新科目（含人口规模效应）" xfId="435"/>
    <cellStyle name="差_县市旗测算-新科目（20080626）_县市旗测算-新科目（含人口规模效应）_财力性转移支付2010年预算参考数" xfId="436"/>
    <cellStyle name="差_县市旗测算-新科目（20080627）" xfId="437"/>
    <cellStyle name="差_县市旗测算-新科目（20080627）_不含人员经费系数" xfId="438"/>
    <cellStyle name="差_县市旗测算-新科目（20080627）_不含人员经费系数_财力性转移支付2010年预算参考数" xfId="439"/>
    <cellStyle name="差_县市旗测算-新科目（20080627）_财力性转移支付2010年预算参考数" xfId="440"/>
    <cellStyle name="差_县市旗测算-新科目（20080627）_民生政策最低支出需求" xfId="441"/>
    <cellStyle name="差_县市旗测算-新科目（20080627）_民生政策最低支出需求_财力性转移支付2010年预算参考数" xfId="442"/>
    <cellStyle name="差_县市旗测算-新科目（20080627）_县市旗测算-新科目（含人口规模效应）" xfId="443"/>
    <cellStyle name="差_县市旗测算-新科目（20080627）_县市旗测算-新科目（含人口规模效应）_财力性转移支付2010年预算参考数" xfId="444"/>
    <cellStyle name="差_一般预算支出口径剔除表" xfId="445"/>
    <cellStyle name="差_一般预算支出口径剔除表_财力性转移支付2010年预算参考数" xfId="446"/>
    <cellStyle name="差_云南 缺口县区测算(地方填报)" xfId="447"/>
    <cellStyle name="差_云南 缺口县区测算(地方填报)_财力性转移支付2010年预算参考数" xfId="448"/>
    <cellStyle name="差_云南省2008年转移支付测算——州市本级考核部分及政策性测算" xfId="449"/>
    <cellStyle name="差_云南省2008年转移支付测算——州市本级考核部分及政策性测算_财力性转移支付2010年预算参考数" xfId="450"/>
    <cellStyle name="差_重点民生支出需求测算表社保（农村低保）081112" xfId="451"/>
    <cellStyle name="差_自行调整差异系数顺序" xfId="452"/>
    <cellStyle name="差_自行调整差异系数顺序_财力性转移支付2010年预算参考数" xfId="453"/>
    <cellStyle name="差_总人口" xfId="454"/>
    <cellStyle name="差_总人口_财力性转移支付2010年预算参考数" xfId="455"/>
    <cellStyle name="常规 10" xfId="456"/>
    <cellStyle name="常规 11" xfId="457"/>
    <cellStyle name="常规 11 2" xfId="458"/>
    <cellStyle name="常规 11_财力性转移支付2009年预算参考数" xfId="459"/>
    <cellStyle name="常规 12" xfId="460"/>
    <cellStyle name="常规 13" xfId="461"/>
    <cellStyle name="常规 14" xfId="462"/>
    <cellStyle name="常规 15" xfId="463"/>
    <cellStyle name="常规 16" xfId="464"/>
    <cellStyle name="常规 17" xfId="465"/>
    <cellStyle name="常规 18" xfId="466"/>
    <cellStyle name="常规 19" xfId="467"/>
    <cellStyle name="常规 2" xfId="468"/>
    <cellStyle name="常规 2 2" xfId="469"/>
    <cellStyle name="常规 2 3" xfId="470"/>
    <cellStyle name="常规 2_004-2010年增消两税返还情况表" xfId="471"/>
    <cellStyle name="常规 20" xfId="472"/>
    <cellStyle name="常规 21" xfId="473"/>
    <cellStyle name="常规 22" xfId="474"/>
    <cellStyle name="常规 23" xfId="475"/>
    <cellStyle name="常规 24" xfId="476"/>
    <cellStyle name="常规 25" xfId="477"/>
    <cellStyle name="常规 26" xfId="478"/>
    <cellStyle name="常规 27" xfId="479"/>
    <cellStyle name="常规 28" xfId="480"/>
    <cellStyle name="常规 29" xfId="481"/>
    <cellStyle name="常规 3" xfId="482"/>
    <cellStyle name="常规 30" xfId="483"/>
    <cellStyle name="常规 31" xfId="484"/>
    <cellStyle name="常规 32" xfId="485"/>
    <cellStyle name="常规 34" xfId="486"/>
    <cellStyle name="常规 4" xfId="487"/>
    <cellStyle name="常规 4 2" xfId="488"/>
    <cellStyle name="常规 4_2008年横排表0721" xfId="489"/>
    <cellStyle name="常规 5" xfId="490"/>
    <cellStyle name="常规 6" xfId="491"/>
    <cellStyle name="常规 7" xfId="492"/>
    <cellStyle name="常规 7 2" xfId="493"/>
    <cellStyle name="常规 8" xfId="494"/>
    <cellStyle name="常规 9" xfId="495"/>
    <cellStyle name="常规_（20091202）人代会附表-表样" xfId="496"/>
    <cellStyle name="常规_（20091202）人代会附表-表样 2 2 2" xfId="497"/>
    <cellStyle name="常规_（20091202）人代会附表-表样 2 2 2 2" xfId="498"/>
    <cellStyle name="常规_（修改后）新科目人代会报表---印刷稿5.8" xfId="499"/>
    <cellStyle name="常规_（修改后）新科目人代会报表---印刷稿5.8 2" xfId="500"/>
    <cellStyle name="常规_046-2010年土地出让金、四项收费、新增地全年预计----------------" xfId="501"/>
    <cellStyle name="常规_046-2010年土地出让金、四项收费、新增地全年预计---------------- 2" xfId="502"/>
    <cellStyle name="常规_2006年支出预算表（2006-02-24）最最后稿" xfId="503"/>
    <cellStyle name="常规_2014-09-26-关于我市全口径预算编制情况的报告（附表）" xfId="504"/>
    <cellStyle name="常规_2015年社会保险基金预算草案表样（报人大） 2" xfId="505"/>
    <cellStyle name="常规_2016年科目0114" xfId="506"/>
    <cellStyle name="常规_2016人代会附表（2015-9-11）（姚局）-财经委" xfId="507"/>
    <cellStyle name="常规_2016人代会附表（2015-9-11）（姚局）-财经委 2" xfId="508"/>
    <cellStyle name="常规_格式--2015人代会附表-屈开开提供--2015.01.10" xfId="509"/>
    <cellStyle name="常规_格式--2015人代会附表-屈开开提供--2015.01.10 2" xfId="510"/>
    <cellStyle name="常规_汇总~提前告知分类分科目-----调整" xfId="511"/>
    <cellStyle name="常规_汇总~提前告知分类分科目-----调整 2" xfId="512"/>
    <cellStyle name="常规_十四届人大四次会议附表（2006-03-14）打印稿 2" xfId="513"/>
    <cellStyle name="常规_新科目人代会报表---报送人大财经委稿" xfId="514"/>
    <cellStyle name="超级链接" xfId="515"/>
    <cellStyle name="分级显示行_1_13区汇总" xfId="516"/>
    <cellStyle name="归盒啦_95" xfId="517"/>
    <cellStyle name="好 2" xfId="518"/>
    <cellStyle name="好_00省级(打印)" xfId="519"/>
    <cellStyle name="好_03昭通" xfId="520"/>
    <cellStyle name="好_0502通海县" xfId="521"/>
    <cellStyle name="好_05潍坊" xfId="522"/>
    <cellStyle name="好_0605石屏县" xfId="523"/>
    <cellStyle name="好_0605石屏县_财力性转移支付2010年预算参考数" xfId="524"/>
    <cellStyle name="好_07临沂" xfId="525"/>
    <cellStyle name="好_09黑龙江" xfId="526"/>
    <cellStyle name="好_09黑龙江_财力性转移支付2010年预算参考数" xfId="527"/>
    <cellStyle name="好_1" xfId="528"/>
    <cellStyle name="好_1_财力性转移支付2010年预算参考数" xfId="529"/>
    <cellStyle name="好_1110洱源县" xfId="530"/>
    <cellStyle name="好_1110洱源县_财力性转移支付2010年预算参考数" xfId="531"/>
    <cellStyle name="好_11大理" xfId="532"/>
    <cellStyle name="好_11大理_财力性转移支付2010年预算参考数" xfId="533"/>
    <cellStyle name="好_12滨州" xfId="534"/>
    <cellStyle name="好_12滨州_财力性转移支付2010年预算参考数" xfId="535"/>
    <cellStyle name="好_14安徽" xfId="536"/>
    <cellStyle name="好_14安徽_财力性转移支付2010年预算参考数" xfId="537"/>
    <cellStyle name="好_2" xfId="538"/>
    <cellStyle name="好_2_财力性转移支付2010年预算参考数" xfId="539"/>
    <cellStyle name="好_2006年22湖南" xfId="540"/>
    <cellStyle name="好_2006年22湖南_财力性转移支付2010年预算参考数" xfId="541"/>
    <cellStyle name="好_2006年27重庆" xfId="542"/>
    <cellStyle name="好_2006年27重庆_财力性转移支付2010年预算参考数" xfId="543"/>
    <cellStyle name="好_2006年28四川" xfId="544"/>
    <cellStyle name="好_2006年28四川_财力性转移支付2010年预算参考数" xfId="545"/>
    <cellStyle name="好_2006年30云南" xfId="546"/>
    <cellStyle name="好_2006年33甘肃" xfId="547"/>
    <cellStyle name="好_2006年34青海" xfId="548"/>
    <cellStyle name="好_2006年34青海_财力性转移支付2010年预算参考数" xfId="549"/>
    <cellStyle name="好_2006年全省财力计算表（中央、决算）" xfId="550"/>
    <cellStyle name="好_2006年水利统计指标统计表" xfId="551"/>
    <cellStyle name="好_2006年水利统计指标统计表_财力性转移支付2010年预算参考数" xfId="552"/>
    <cellStyle name="好_2007年收支情况及2008年收支预计表(汇总表)" xfId="553"/>
    <cellStyle name="好_2007年收支情况及2008年收支预计表(汇总表)_财力性转移支付2010年预算参考数" xfId="554"/>
    <cellStyle name="好_2007年一般预算支出剔除" xfId="555"/>
    <cellStyle name="好_2007年一般预算支出剔除_财力性转移支付2010年预算参考数" xfId="556"/>
    <cellStyle name="好_2007一般预算支出口径剔除表" xfId="557"/>
    <cellStyle name="好_2007一般预算支出口径剔除表_财力性转移支付2010年预算参考数" xfId="558"/>
    <cellStyle name="好_2008计算资料（8月5）" xfId="559"/>
    <cellStyle name="好_2008年全省汇总收支计算表" xfId="560"/>
    <cellStyle name="好_2008年全省汇总收支计算表_财力性转移支付2010年预算参考数" xfId="561"/>
    <cellStyle name="好_2008年一般预算支出预计" xfId="562"/>
    <cellStyle name="好_2008年预计支出与2007年对比" xfId="563"/>
    <cellStyle name="好_2008年支出核定" xfId="564"/>
    <cellStyle name="好_2008年支出调整" xfId="565"/>
    <cellStyle name="好_2008年支出调整_财力性转移支付2010年预算参考数" xfId="566"/>
    <cellStyle name="好_2015年社会保险基金预算草案表样（报人大）" xfId="567"/>
    <cellStyle name="好_2016年科目0114" xfId="568"/>
    <cellStyle name="好_2016人代会附表（2015-9-11）（姚局）-财经委" xfId="569"/>
    <cellStyle name="好_20河南" xfId="570"/>
    <cellStyle name="好_20河南_财力性转移支付2010年预算参考数" xfId="571"/>
    <cellStyle name="好_22湖南" xfId="572"/>
    <cellStyle name="好_22湖南_财力性转移支付2010年预算参考数" xfId="573"/>
    <cellStyle name="好_27重庆" xfId="574"/>
    <cellStyle name="好_27重庆_财力性转移支付2010年预算参考数" xfId="575"/>
    <cellStyle name="好_28四川" xfId="576"/>
    <cellStyle name="好_28四川_财力性转移支付2010年预算参考数" xfId="577"/>
    <cellStyle name="好_30云南" xfId="578"/>
    <cellStyle name="好_30云南_1" xfId="579"/>
    <cellStyle name="好_30云南_1_财力性转移支付2010年预算参考数" xfId="580"/>
    <cellStyle name="好_33甘肃" xfId="581"/>
    <cellStyle name="好_34青海" xfId="582"/>
    <cellStyle name="好_34青海_1" xfId="583"/>
    <cellStyle name="好_34青海_1_财力性转移支付2010年预算参考数" xfId="584"/>
    <cellStyle name="好_34青海_财力性转移支付2010年预算参考数" xfId="585"/>
    <cellStyle name="好_530623_2006年县级财政报表附表" xfId="586"/>
    <cellStyle name="好_530629_2006年县级财政报表附表" xfId="587"/>
    <cellStyle name="好_5334_2006年迪庆县级财政报表附表" xfId="588"/>
    <cellStyle name="好_Book1" xfId="589"/>
    <cellStyle name="好_Book1_财力性转移支付2010年预算参考数" xfId="590"/>
    <cellStyle name="好_Book2" xfId="591"/>
    <cellStyle name="好_Book2_财力性转移支付2010年预算参考数" xfId="592"/>
    <cellStyle name="好_gdp" xfId="593"/>
    <cellStyle name="好_M01-2(州市补助收入)" xfId="594"/>
    <cellStyle name="好_安徽 缺口县区测算(地方填报)1" xfId="595"/>
    <cellStyle name="好_安徽 缺口县区测算(地方填报)1_财力性转移支付2010年预算参考数" xfId="596"/>
    <cellStyle name="好_报表" xfId="597"/>
    <cellStyle name="好_不含人员经费系数" xfId="598"/>
    <cellStyle name="好_不含人员经费系数_财力性转移支付2010年预算参考数" xfId="599"/>
    <cellStyle name="好_财政供养人员" xfId="600"/>
    <cellStyle name="好_财政供养人员_财力性转移支付2010年预算参考数" xfId="601"/>
    <cellStyle name="好_测算结果" xfId="602"/>
    <cellStyle name="好_测算结果_财力性转移支付2010年预算参考数" xfId="603"/>
    <cellStyle name="好_测算结果汇总" xfId="604"/>
    <cellStyle name="好_测算结果汇总_财力性转移支付2010年预算参考数" xfId="605"/>
    <cellStyle name="好_成本差异系数" xfId="606"/>
    <cellStyle name="好_成本差异系数（含人口规模）" xfId="607"/>
    <cellStyle name="好_成本差异系数（含人口规模）_财力性转移支付2010年预算参考数" xfId="608"/>
    <cellStyle name="好_成本差异系数_财力性转移支付2010年预算参考数" xfId="609"/>
    <cellStyle name="好_城建部门" xfId="610"/>
    <cellStyle name="好_第五部分(才淼、饶永宏）" xfId="611"/>
    <cellStyle name="好_第一部分：综合全" xfId="612"/>
    <cellStyle name="好_分析缺口率" xfId="613"/>
    <cellStyle name="好_分析缺口率_财力性转移支付2010年预算参考数" xfId="614"/>
    <cellStyle name="好_分县成本差异系数" xfId="615"/>
    <cellStyle name="好_分县成本差异系数_不含人员经费系数" xfId="616"/>
    <cellStyle name="好_分县成本差异系数_不含人员经费系数_财力性转移支付2010年预算参考数" xfId="617"/>
    <cellStyle name="好_分县成本差异系数_财力性转移支付2010年预算参考数" xfId="618"/>
    <cellStyle name="好_分县成本差异系数_民生政策最低支出需求" xfId="619"/>
    <cellStyle name="好_分县成本差异系数_民生政策最低支出需求_财力性转移支付2010年预算参考数" xfId="620"/>
    <cellStyle name="好_附表" xfId="621"/>
    <cellStyle name="好_附表_财力性转移支付2010年预算参考数" xfId="622"/>
    <cellStyle name="好_行政(燃修费)" xfId="623"/>
    <cellStyle name="好_行政(燃修费)_不含人员经费系数" xfId="624"/>
    <cellStyle name="好_行政(燃修费)_不含人员经费系数_财力性转移支付2010年预算参考数" xfId="625"/>
    <cellStyle name="好_行政(燃修费)_财力性转移支付2010年预算参考数" xfId="626"/>
    <cellStyle name="好_行政(燃修费)_民生政策最低支出需求" xfId="627"/>
    <cellStyle name="好_行政(燃修费)_民生政策最低支出需求_财力性转移支付2010年预算参考数" xfId="628"/>
    <cellStyle name="好_行政(燃修费)_县市旗测算-新科目（含人口规模效应）" xfId="629"/>
    <cellStyle name="好_行政(燃修费)_县市旗测算-新科目（含人口规模效应）_财力性转移支付2010年预算参考数" xfId="630"/>
    <cellStyle name="好_行政（人员）" xfId="631"/>
    <cellStyle name="好_行政（人员）_不含人员经费系数" xfId="632"/>
    <cellStyle name="好_行政（人员）_不含人员经费系数_财力性转移支付2010年预算参考数" xfId="633"/>
    <cellStyle name="好_行政（人员）_财力性转移支付2010年预算参考数" xfId="634"/>
    <cellStyle name="好_行政（人员）_民生政策最低支出需求" xfId="635"/>
    <cellStyle name="好_行政（人员）_民生政策最低支出需求_财力性转移支付2010年预算参考数" xfId="636"/>
    <cellStyle name="好_行政（人员）_县市旗测算-新科目（含人口规模效应）" xfId="637"/>
    <cellStyle name="好_行政（人员）_县市旗测算-新科目（含人口规模效应）_财力性转移支付2010年预算参考数" xfId="638"/>
    <cellStyle name="好_行政公检法测算" xfId="639"/>
    <cellStyle name="好_行政公检法测算_不含人员经费系数" xfId="640"/>
    <cellStyle name="好_行政公检法测算_不含人员经费系数_财力性转移支付2010年预算参考数" xfId="641"/>
    <cellStyle name="好_行政公检法测算_财力性转移支付2010年预算参考数" xfId="642"/>
    <cellStyle name="好_行政公检法测算_民生政策最低支出需求" xfId="643"/>
    <cellStyle name="好_行政公检法测算_民生政策最低支出需求_财力性转移支付2010年预算参考数" xfId="644"/>
    <cellStyle name="好_行政公检法测算_县市旗测算-新科目（含人口规模效应）" xfId="645"/>
    <cellStyle name="好_行政公检法测算_县市旗测算-新科目（含人口规模效应）_财力性转移支付2010年预算参考数" xfId="646"/>
    <cellStyle name="好_河南 缺口县区测算(地方填报)" xfId="647"/>
    <cellStyle name="好_河南 缺口县区测算(地方填报)_财力性转移支付2010年预算参考数" xfId="648"/>
    <cellStyle name="好_河南 缺口县区测算(地方填报白)" xfId="649"/>
    <cellStyle name="好_河南 缺口县区测算(地方填报白)_财力性转移支付2010年预算参考数" xfId="650"/>
    <cellStyle name="好_核定人数对比" xfId="651"/>
    <cellStyle name="好_核定人数对比_财力性转移支付2010年预算参考数" xfId="652"/>
    <cellStyle name="好_核定人数下发表" xfId="653"/>
    <cellStyle name="好_核定人数下发表_财力性转移支付2010年预算参考数" xfId="654"/>
    <cellStyle name="好_汇总" xfId="655"/>
    <cellStyle name="好_汇总_财力性转移支付2010年预算参考数" xfId="656"/>
    <cellStyle name="好_汇总表" xfId="657"/>
    <cellStyle name="好_汇总表_财力性转移支付2010年预算参考数" xfId="658"/>
    <cellStyle name="好_汇总表4" xfId="659"/>
    <cellStyle name="好_汇总表4_财力性转移支付2010年预算参考数" xfId="660"/>
    <cellStyle name="好_汇总表提前告知区县" xfId="661"/>
    <cellStyle name="好_汇总-县级财政报表附表" xfId="662"/>
    <cellStyle name="好_检验表" xfId="663"/>
    <cellStyle name="好_检验表（调整后）" xfId="664"/>
    <cellStyle name="好_教育(按照总人口测算）—20080416" xfId="665"/>
    <cellStyle name="好_教育(按照总人口测算）—20080416_不含人员经费系数" xfId="666"/>
    <cellStyle name="好_教育(按照总人口测算）—20080416_不含人员经费系数_财力性转移支付2010年预算参考数" xfId="667"/>
    <cellStyle name="好_教育(按照总人口测算）—20080416_财力性转移支付2010年预算参考数" xfId="668"/>
    <cellStyle name="好_教育(按照总人口测算）—20080416_民生政策最低支出需求" xfId="669"/>
    <cellStyle name="好_教育(按照总人口测算）—20080416_民生政策最低支出需求_财力性转移支付2010年预算参考数" xfId="670"/>
    <cellStyle name="好_教育(按照总人口测算）—20080416_县市旗测算-新科目（含人口规模效应）" xfId="671"/>
    <cellStyle name="好_教育(按照总人口测算）—20080416_县市旗测算-新科目（含人口规模效应）_财力性转移支付2010年预算参考数" xfId="672"/>
    <cellStyle name="好_丽江汇总" xfId="673"/>
    <cellStyle name="好_民生政策最低支出需求" xfId="674"/>
    <cellStyle name="好_民生政策最低支出需求_财力性转移支付2010年预算参考数" xfId="675"/>
    <cellStyle name="好_农林水和城市维护标准支出20080505－县区合计" xfId="676"/>
    <cellStyle name="好_农林水和城市维护标准支出20080505－县区合计_不含人员经费系数" xfId="677"/>
    <cellStyle name="好_农林水和城市维护标准支出20080505－县区合计_不含人员经费系数_财力性转移支付2010年预算参考数" xfId="678"/>
    <cellStyle name="好_农林水和城市维护标准支出20080505－县区合计_财力性转移支付2010年预算参考数" xfId="679"/>
    <cellStyle name="好_农林水和城市维护标准支出20080505－县区合计_民生政策最低支出需求" xfId="680"/>
    <cellStyle name="好_农林水和城市维护标准支出20080505－县区合计_民生政策最低支出需求_财力性转移支付2010年预算参考数" xfId="681"/>
    <cellStyle name="好_农林水和城市维护标准支出20080505－县区合计_县市旗测算-新科目（含人口规模效应）" xfId="682"/>
    <cellStyle name="好_农林水和城市维护标准支出20080505－县区合计_县市旗测算-新科目（含人口规模效应）_财力性转移支付2010年预算参考数" xfId="683"/>
    <cellStyle name="好_平邑" xfId="684"/>
    <cellStyle name="好_平邑_财力性转移支付2010年预算参考数" xfId="685"/>
    <cellStyle name="好_其他部门(按照总人口测算）—20080416" xfId="686"/>
    <cellStyle name="好_其他部门(按照总人口测算）—20080416_不含人员经费系数" xfId="687"/>
    <cellStyle name="好_其他部门(按照总人口测算）—20080416_不含人员经费系数_财力性转移支付2010年预算参考数" xfId="688"/>
    <cellStyle name="好_其他部门(按照总人口测算）—20080416_财力性转移支付2010年预算参考数" xfId="689"/>
    <cellStyle name="好_其他部门(按照总人口测算）—20080416_民生政策最低支出需求" xfId="690"/>
    <cellStyle name="好_其他部门(按照总人口测算）—20080416_民生政策最低支出需求_财力性转移支付2010年预算参考数" xfId="691"/>
    <cellStyle name="好_其他部门(按照总人口测算）—20080416_县市旗测算-新科目（含人口规模效应）" xfId="692"/>
    <cellStyle name="好_其他部门(按照总人口测算）—20080416_县市旗测算-新科目（含人口规模效应）_财力性转移支付2010年预算参考数" xfId="693"/>
    <cellStyle name="好_青海 缺口县区测算(地方填报)" xfId="694"/>
    <cellStyle name="好_青海 缺口县区测算(地方填报)_财力性转移支付2010年预算参考数" xfId="695"/>
    <cellStyle name="好_缺口县区测算" xfId="696"/>
    <cellStyle name="好_缺口县区测算（11.13）" xfId="697"/>
    <cellStyle name="好_缺口县区测算（11.13）_财力性转移支付2010年预算参考数" xfId="698"/>
    <cellStyle name="好_缺口县区测算(按2007支出增长25%测算)" xfId="699"/>
    <cellStyle name="好_缺口县区测算(按2007支出增长25%测算)_财力性转移支付2010年预算参考数" xfId="700"/>
    <cellStyle name="好_缺口县区测算(按核定人数)" xfId="701"/>
    <cellStyle name="好_缺口县区测算(按核定人数)_财力性转移支付2010年预算参考数" xfId="702"/>
    <cellStyle name="好_缺口县区测算(财政部标准)" xfId="703"/>
    <cellStyle name="好_缺口县区测算(财政部标准)_财力性转移支付2010年预算参考数" xfId="704"/>
    <cellStyle name="好_缺口县区测算_财力性转移支付2010年预算参考数" xfId="705"/>
    <cellStyle name="好_人员工资和公用经费" xfId="706"/>
    <cellStyle name="好_人员工资和公用经费_财力性转移支付2010年预算参考数" xfId="707"/>
    <cellStyle name="好_人员工资和公用经费2" xfId="708"/>
    <cellStyle name="好_人员工资和公用经费2_财力性转移支付2010年预算参考数" xfId="709"/>
    <cellStyle name="好_人员工资和公用经费3" xfId="710"/>
    <cellStyle name="好_人员工资和公用经费3_财力性转移支付2010年预算参考数" xfId="711"/>
    <cellStyle name="好_山东省民生支出标准" xfId="712"/>
    <cellStyle name="好_山东省民生支出标准_财力性转移支付2010年预算参考数" xfId="713"/>
    <cellStyle name="好_社保处下达区县2015年指标（第二批）" xfId="714"/>
    <cellStyle name="好_市辖区测算20080510" xfId="715"/>
    <cellStyle name="好_市辖区测算20080510_不含人员经费系数" xfId="716"/>
    <cellStyle name="好_市辖区测算20080510_不含人员经费系数_财力性转移支付2010年预算参考数" xfId="717"/>
    <cellStyle name="好_市辖区测算20080510_财力性转移支付2010年预算参考数" xfId="718"/>
    <cellStyle name="好_市辖区测算20080510_民生政策最低支出需求" xfId="719"/>
    <cellStyle name="好_市辖区测算20080510_民生政策最低支出需求_财力性转移支付2010年预算参考数" xfId="720"/>
    <cellStyle name="好_市辖区测算20080510_县市旗测算-新科目（含人口规模效应）" xfId="721"/>
    <cellStyle name="好_市辖区测算20080510_县市旗测算-新科目（含人口规模效应）_财力性转移支付2010年预算参考数" xfId="722"/>
    <cellStyle name="好_市辖区测算-新科目（20080626）" xfId="723"/>
    <cellStyle name="好_市辖区测算-新科目（20080626）_不含人员经费系数" xfId="724"/>
    <cellStyle name="好_市辖区测算-新科目（20080626）_不含人员经费系数_财力性转移支付2010年预算参考数" xfId="725"/>
    <cellStyle name="好_市辖区测算-新科目（20080626）_财力性转移支付2010年预算参考数" xfId="726"/>
    <cellStyle name="好_市辖区测算-新科目（20080626）_民生政策最低支出需求" xfId="727"/>
    <cellStyle name="好_市辖区测算-新科目（20080626）_民生政策最低支出需求_财力性转移支付2010年预算参考数" xfId="728"/>
    <cellStyle name="好_市辖区测算-新科目（20080626）_县市旗测算-新科目（含人口规模效应）" xfId="729"/>
    <cellStyle name="好_市辖区测算-新科目（20080626）_县市旗测算-新科目（含人口规模效应）_财力性转移支付2010年预算参考数" xfId="730"/>
    <cellStyle name="好_数据--基础数据--预算组--2015年人代会预算部分--2015.01.20--人代会前第6稿--按姚局意见改--调市级项级明细" xfId="731"/>
    <cellStyle name="好_数据--基础数据--预算组--2015年人代会预算部分--2015.01.20--人代会前第6稿--按姚局意见改--调市级项级明细_区县政府预算公开整改--表" xfId="732"/>
    <cellStyle name="好_同德" xfId="733"/>
    <cellStyle name="好_同德_财力性转移支付2010年预算参考数" xfId="734"/>
    <cellStyle name="好_危改资金测算" xfId="735"/>
    <cellStyle name="好_危改资金测算_财力性转移支付2010年预算参考数" xfId="736"/>
    <cellStyle name="好_卫生(按照总人口测算）—20080416" xfId="737"/>
    <cellStyle name="好_卫生(按照总人口测算）—20080416_不含人员经费系数" xfId="738"/>
    <cellStyle name="好_卫生(按照总人口测算）—20080416_不含人员经费系数_财力性转移支付2010年预算参考数" xfId="739"/>
    <cellStyle name="好_卫生(按照总人口测算）—20080416_财力性转移支付2010年预算参考数" xfId="740"/>
    <cellStyle name="好_卫生(按照总人口测算）—20080416_民生政策最低支出需求" xfId="741"/>
    <cellStyle name="好_卫生(按照总人口测算）—20080416_民生政策最低支出需求_财力性转移支付2010年预算参考数" xfId="742"/>
    <cellStyle name="好_卫生(按照总人口测算）—20080416_县市旗测算-新科目（含人口规模效应）" xfId="743"/>
    <cellStyle name="好_卫生(按照总人口测算）—20080416_县市旗测算-新科目（含人口规模效应）_财力性转移支付2010年预算参考数" xfId="744"/>
    <cellStyle name="好_卫生部门" xfId="745"/>
    <cellStyle name="好_卫生部门_财力性转移支付2010年预算参考数" xfId="746"/>
    <cellStyle name="好_文体广播部门" xfId="747"/>
    <cellStyle name="好_文体广播事业(按照总人口测算）—20080416" xfId="748"/>
    <cellStyle name="好_文体广播事业(按照总人口测算）—20080416_不含人员经费系数" xfId="749"/>
    <cellStyle name="好_文体广播事业(按照总人口测算）—20080416_不含人员经费系数_财力性转移支付2010年预算参考数" xfId="750"/>
    <cellStyle name="好_文体广播事业(按照总人口测算）—20080416_财力性转移支付2010年预算参考数" xfId="751"/>
    <cellStyle name="好_文体广播事业(按照总人口测算）—20080416_民生政策最低支出需求" xfId="752"/>
    <cellStyle name="好_文体广播事业(按照总人口测算）—20080416_民生政策最低支出需求_财力性转移支付2010年预算参考数" xfId="753"/>
    <cellStyle name="好_文体广播事业(按照总人口测算）—20080416_县市旗测算-新科目（含人口规模效应）" xfId="754"/>
    <cellStyle name="好_文体广播事业(按照总人口测算）—20080416_县市旗测算-新科目（含人口规模效应）_财力性转移支付2010年预算参考数" xfId="755"/>
    <cellStyle name="好_县区合并测算20080421" xfId="756"/>
    <cellStyle name="好_县区合并测算20080421_不含人员经费系数" xfId="757"/>
    <cellStyle name="好_县区合并测算20080421_不含人员经费系数_财力性转移支付2010年预算参考数" xfId="758"/>
    <cellStyle name="好_县区合并测算20080421_财力性转移支付2010年预算参考数" xfId="759"/>
    <cellStyle name="好_县区合并测算20080421_民生政策最低支出需求" xfId="760"/>
    <cellStyle name="好_县区合并测算20080421_民生政策最低支出需求_财力性转移支付2010年预算参考数" xfId="761"/>
    <cellStyle name="好_县区合并测算20080421_县市旗测算-新科目（含人口规模效应）" xfId="762"/>
    <cellStyle name="好_县区合并测算20080421_县市旗测算-新科目（含人口规模效应）_财力性转移支付2010年预算参考数" xfId="763"/>
    <cellStyle name="好_县区合并测算20080423(按照各省比重）" xfId="764"/>
    <cellStyle name="好_县区合并测算20080423(按照各省比重）_不含人员经费系数" xfId="765"/>
    <cellStyle name="好_县区合并测算20080423(按照各省比重）_不含人员经费系数_财力性转移支付2010年预算参考数" xfId="766"/>
    <cellStyle name="好_县区合并测算20080423(按照各省比重）_财力性转移支付2010年预算参考数" xfId="767"/>
    <cellStyle name="好_县区合并测算20080423(按照各省比重）_民生政策最低支出需求" xfId="768"/>
    <cellStyle name="好_县区合并测算20080423(按照各省比重）_民生政策最低支出需求_财力性转移支付2010年预算参考数" xfId="769"/>
    <cellStyle name="好_县区合并测算20080423(按照各省比重）_县市旗测算-新科目（含人口规模效应）" xfId="770"/>
    <cellStyle name="好_县区合并测算20080423(按照各省比重）_县市旗测算-新科目（含人口规模效应）_财力性转移支付2010年预算参考数" xfId="771"/>
    <cellStyle name="好_县市旗测算20080508" xfId="772"/>
    <cellStyle name="好_县市旗测算20080508_不含人员经费系数" xfId="773"/>
    <cellStyle name="好_县市旗测算20080508_不含人员经费系数_财力性转移支付2010年预算参考数" xfId="774"/>
    <cellStyle name="好_县市旗测算20080508_财力性转移支付2010年预算参考数" xfId="775"/>
    <cellStyle name="好_县市旗测算20080508_民生政策最低支出需求" xfId="776"/>
    <cellStyle name="好_县市旗测算20080508_民生政策最低支出需求_财力性转移支付2010年预算参考数" xfId="777"/>
    <cellStyle name="好_县市旗测算20080508_县市旗测算-新科目（含人口规模效应）" xfId="778"/>
    <cellStyle name="好_县市旗测算20080508_县市旗测算-新科目（含人口规模效应）_财力性转移支付2010年预算参考数" xfId="779"/>
    <cellStyle name="好_县市旗测算-新科目（20080626）" xfId="780"/>
    <cellStyle name="好_县市旗测算-新科目（20080626）_不含人员经费系数" xfId="781"/>
    <cellStyle name="好_县市旗测算-新科目（20080626）_不含人员经费系数_财力性转移支付2010年预算参考数" xfId="782"/>
    <cellStyle name="好_县市旗测算-新科目（20080626）_财力性转移支付2010年预算参考数" xfId="783"/>
    <cellStyle name="好_县市旗测算-新科目（20080626）_民生政策最低支出需求" xfId="784"/>
    <cellStyle name="好_县市旗测算-新科目（20080626）_民生政策最低支出需求_财力性转移支付2010年预算参考数" xfId="785"/>
    <cellStyle name="好_县市旗测算-新科目（20080626）_县市旗测算-新科目（含人口规模效应）" xfId="786"/>
    <cellStyle name="好_县市旗测算-新科目（20080626）_县市旗测算-新科目（含人口规模效应）_财力性转移支付2010年预算参考数" xfId="787"/>
    <cellStyle name="好_县市旗测算-新科目（20080627）" xfId="788"/>
    <cellStyle name="好_县市旗测算-新科目（20080627）_不含人员经费系数" xfId="789"/>
    <cellStyle name="好_县市旗测算-新科目（20080627）_不含人员经费系数_财力性转移支付2010年预算参考数" xfId="790"/>
    <cellStyle name="好_县市旗测算-新科目（20080627）_财力性转移支付2010年预算参考数" xfId="791"/>
    <cellStyle name="好_县市旗测算-新科目（20080627）_民生政策最低支出需求" xfId="792"/>
    <cellStyle name="好_县市旗测算-新科目（20080627）_民生政策最低支出需求_财力性转移支付2010年预算参考数" xfId="793"/>
    <cellStyle name="好_县市旗测算-新科目（20080627）_县市旗测算-新科目（含人口规模效应）" xfId="794"/>
    <cellStyle name="好_县市旗测算-新科目（20080627）_县市旗测算-新科目（含人口规模效应）_财力性转移支付2010年预算参考数" xfId="795"/>
    <cellStyle name="好_一般预算支出口径剔除表" xfId="796"/>
    <cellStyle name="好_一般预算支出口径剔除表_财力性转移支付2010年预算参考数" xfId="797"/>
    <cellStyle name="好_云南 缺口县区测算(地方填报)" xfId="798"/>
    <cellStyle name="好_云南 缺口县区测算(地方填报)_财力性转移支付2010年预算参考数" xfId="799"/>
    <cellStyle name="好_云南省2008年转移支付测算——州市本级考核部分及政策性测算" xfId="800"/>
    <cellStyle name="好_云南省2008年转移支付测算——州市本级考核部分及政策性测算_财力性转移支付2010年预算参考数" xfId="801"/>
    <cellStyle name="好_重点民生支出需求测算表社保（农村低保）081112" xfId="802"/>
    <cellStyle name="好_自行调整差异系数顺序" xfId="803"/>
    <cellStyle name="好_自行调整差异系数顺序_财力性转移支付2010年预算参考数" xfId="804"/>
    <cellStyle name="好_总人口" xfId="805"/>
    <cellStyle name="好_总人口_财力性转移支付2010年预算参考数" xfId="806"/>
    <cellStyle name="后继超级链接" xfId="807"/>
    <cellStyle name="后继超链接" xfId="808"/>
    <cellStyle name="汇总 2" xfId="809"/>
    <cellStyle name="货币 2" xfId="810"/>
    <cellStyle name="计算 2" xfId="811"/>
    <cellStyle name="检查单元格 2" xfId="812"/>
    <cellStyle name="解释性文本 2" xfId="813"/>
    <cellStyle name="警告文本 2" xfId="814"/>
    <cellStyle name="链接单元格 2" xfId="815"/>
    <cellStyle name="霓付 [0]_ +Foil &amp; -FOIL &amp; PAPER" xfId="816"/>
    <cellStyle name="霓付_ +Foil &amp; -FOIL &amp; PAPER" xfId="817"/>
    <cellStyle name="烹拳 [0]_ +Foil &amp; -FOIL &amp; PAPER" xfId="818"/>
    <cellStyle name="烹拳_ +Foil &amp; -FOIL &amp; PAPER" xfId="819"/>
    <cellStyle name="普通_ 白土" xfId="820"/>
    <cellStyle name="千分位[0]_ 白土" xfId="821"/>
    <cellStyle name="千分位_ 白土" xfId="822"/>
    <cellStyle name="千位[0]_(人代会用)" xfId="823"/>
    <cellStyle name="千位_(人代会用)" xfId="824"/>
    <cellStyle name="千位分隔 2" xfId="825"/>
    <cellStyle name="千位分隔 3" xfId="826"/>
    <cellStyle name="千位分隔 4" xfId="827"/>
    <cellStyle name="千位分隔 5" xfId="828"/>
    <cellStyle name="千位分隔 9" xfId="829"/>
    <cellStyle name="千位分隔[0] 2" xfId="830"/>
    <cellStyle name="千位分隔[0] 3" xfId="831"/>
    <cellStyle name="千位分隔[0] 4" xfId="832"/>
    <cellStyle name="千位分隔[0] 5" xfId="833"/>
    <cellStyle name="千位分隔_20151228 2016预算草案中转移支付部分 崔填执行(1)" xfId="834"/>
    <cellStyle name="千位分季_新建 Microsoft Excel 工作表" xfId="835"/>
    <cellStyle name="钎霖_4岿角利" xfId="836"/>
    <cellStyle name="强调 1" xfId="837"/>
    <cellStyle name="强调 2" xfId="838"/>
    <cellStyle name="强调 3" xfId="839"/>
    <cellStyle name="强调文字颜色 1 2" xfId="840"/>
    <cellStyle name="强调文字颜色 2 2" xfId="841"/>
    <cellStyle name="强调文字颜色 3 2" xfId="842"/>
    <cellStyle name="强调文字颜色 4 2" xfId="843"/>
    <cellStyle name="强调文字颜色 5 2" xfId="844"/>
    <cellStyle name="强调文字颜色 6 2" xfId="845"/>
    <cellStyle name="适中 2" xfId="846"/>
    <cellStyle name="输出 2" xfId="847"/>
    <cellStyle name="输入 2" xfId="848"/>
    <cellStyle name="数字" xfId="849"/>
    <cellStyle name="未定义" xfId="850"/>
    <cellStyle name="小数" xfId="851"/>
    <cellStyle name="样式 1" xfId="852"/>
    <cellStyle name="注释 2" xfId="853"/>
    <cellStyle name="콤마 [0]_BOILER-CO1" xfId="854"/>
    <cellStyle name="콤마_BOILER-CO1" xfId="855"/>
    <cellStyle name="통화 [0]_BOILER-CO1" xfId="856"/>
    <cellStyle name="통화_BOILER-CO1" xfId="857"/>
    <cellStyle name="표준_0N-HANDLING " xfId="8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7.xml"/><Relationship Id="rId38" Type="http://schemas.openxmlformats.org/officeDocument/2006/relationships/externalLink" Target="externalLinks/externalLink6.xml"/><Relationship Id="rId37" Type="http://schemas.openxmlformats.org/officeDocument/2006/relationships/externalLink" Target="externalLinks/externalLink5.xml"/><Relationship Id="rId36" Type="http://schemas.openxmlformats.org/officeDocument/2006/relationships/externalLink" Target="externalLinks/externalLink4.xml"/><Relationship Id="rId35" Type="http://schemas.openxmlformats.org/officeDocument/2006/relationships/externalLink" Target="externalLinks/externalLink3.xml"/><Relationship Id="rId34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MAINSERVER\private\XHC\XLS\X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133.16.48.202\f$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Zqh003\d\&#35774;&#22791;\&#21407;&#22987;\814\13%20&#38081;&#36335;&#37197;&#2021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Zqh003\d\&#35774;&#22791;\&#21407;&#22987;\814\20%20&#36816;&#36755;&#20844;&#2149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A:\WINDOWS.000\Desktop\&#25105;&#30340;&#20844;&#25991;&#21253;\&#36213;&#21746;&#36132;&#25991;&#20214;&#22841;\&#25253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39044;&#31639;&#33609;&#26696;&#38468;&#34920;&#65288;&#20154;&#20195;&#20250;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核定实物费用定额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KKKKKKKK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KKKKKKKK"/>
      <sheetName val="表一"/>
      <sheetName val="表二"/>
      <sheetName val="表三"/>
      <sheetName val="表四"/>
      <sheetName val="政策性补贴"/>
      <sheetName val=""/>
      <sheetName val="四月份月报"/>
      <sheetName val="P1012001"/>
      <sheetName val="13 铁路配件"/>
      <sheetName val="车"/>
      <sheetName val="实物标准"/>
      <sheetName val="专项"/>
      <sheetName val="_x005f_x0000__x005f_x0000__x005f_x0000__x005f_x0000__x0"/>
      <sheetName val="XL4Poppy"/>
      <sheetName val="_x005f_x005f_x005f_x0000__x005f_x005f_x005f_x0000__x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KKKKKKKK"/>
      <sheetName val=""/>
      <sheetName val="20 运输公司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CG8OP"/>
      <sheetName val="封面"/>
      <sheetName val="GJ4VF6"/>
      <sheetName val="一般公共预算"/>
      <sheetName val="表一全区收入 "/>
      <sheetName val="表二全区支出"/>
      <sheetName val="表三功能明细"/>
      <sheetName val="表四经济明细"/>
      <sheetName val="政府性基金预算"/>
      <sheetName val="表五全区收入"/>
      <sheetName val="表六全区支出"/>
      <sheetName val="表七全区支出明细"/>
      <sheetName val="国有资本经营预算"/>
      <sheetName val="表八全区收入"/>
      <sheetName val="表九全区支出"/>
      <sheetName val="政府债务"/>
      <sheetName val="表十政府债务余额变动情况表"/>
    </sheetNames>
    <sheetDataSet>
      <sheetData sheetId="0"/>
      <sheetData sheetId="1"/>
      <sheetData sheetId="2"/>
      <sheetData sheetId="3"/>
      <sheetData sheetId="4">
        <row r="40">
          <cell r="B40">
            <v>739600</v>
          </cell>
          <cell r="C40">
            <v>922336</v>
          </cell>
          <cell r="D40">
            <v>922336</v>
          </cell>
        </row>
        <row r="40">
          <cell r="G40">
            <v>657500</v>
          </cell>
        </row>
      </sheetData>
      <sheetData sheetId="5"/>
      <sheetData sheetId="6"/>
      <sheetData sheetId="7"/>
      <sheetData sheetId="8"/>
      <sheetData sheetId="9">
        <row r="14">
          <cell r="C14">
            <v>1357605</v>
          </cell>
          <cell r="D14">
            <v>1357605</v>
          </cell>
        </row>
        <row r="14">
          <cell r="G14">
            <v>454890</v>
          </cell>
        </row>
      </sheetData>
      <sheetData sheetId="10">
        <row r="15">
          <cell r="D15">
            <v>1357605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41"/>
  <sheetViews>
    <sheetView showZeros="0" tabSelected="1" view="pageBreakPreview" zoomScaleNormal="100" workbookViewId="0">
      <pane ySplit="4" topLeftCell="A141" activePane="bottomLeft" state="frozen"/>
      <selection/>
      <selection pane="bottomLeft" activeCell="D147" sqref="D147"/>
    </sheetView>
  </sheetViews>
  <sheetFormatPr defaultColWidth="9" defaultRowHeight="12.75" customHeight="1" outlineLevelCol="3"/>
  <cols>
    <col min="1" max="1" width="42.875" style="311" customWidth="1"/>
    <col min="2" max="2" width="17.25" style="311" customWidth="1"/>
    <col min="3" max="3" width="38.875" style="311" customWidth="1"/>
    <col min="4" max="4" width="17.25" style="311" customWidth="1"/>
    <col min="5" max="254" width="25.75" style="311" customWidth="1"/>
    <col min="255" max="16384" width="9" style="311"/>
  </cols>
  <sheetData>
    <row r="1" s="311" customFormat="1" ht="24" customHeight="1" spans="1:4">
      <c r="A1" s="321" t="s">
        <v>15</v>
      </c>
      <c r="B1" s="321"/>
      <c r="C1" s="321"/>
      <c r="D1" s="321"/>
    </row>
    <row r="2" s="311" customFormat="1" customHeight="1" spans="1:4">
      <c r="A2" s="322"/>
      <c r="B2" s="322"/>
      <c r="C2" s="322"/>
      <c r="D2" s="322"/>
    </row>
    <row r="3" s="311" customFormat="1" ht="13.5" customHeight="1" spans="1:4">
      <c r="A3" s="323" t="s">
        <v>14</v>
      </c>
      <c r="B3" s="324"/>
      <c r="C3" s="324"/>
      <c r="D3" s="325" t="s">
        <v>57</v>
      </c>
    </row>
    <row r="4" s="311" customFormat="1" ht="26.1" customHeight="1" spans="1:4">
      <c r="A4" s="326" t="s">
        <v>104</v>
      </c>
      <c r="B4" s="327" t="s">
        <v>135</v>
      </c>
      <c r="C4" s="326" t="s">
        <v>104</v>
      </c>
      <c r="D4" s="326" t="s">
        <v>136</v>
      </c>
    </row>
    <row r="5" s="311" customFormat="1" ht="17.25" customHeight="1" spans="1:4">
      <c r="A5" s="328" t="s">
        <v>137</v>
      </c>
      <c r="B5" s="329">
        <f>B6+B85+B98+B121+B129+B140+B206+B247+B258+B271+B281+B286+B292+B294+B301+B304+B312+B315+B318</f>
        <v>714701</v>
      </c>
      <c r="C5" s="328" t="s">
        <v>137</v>
      </c>
      <c r="D5" s="330">
        <f>D6+D97+D110+D132+D142+D151+D219+D254+D266+D282+D285+D294+D297+D303+D305+D313+D316+D324+D325+D330</f>
        <v>645500</v>
      </c>
    </row>
    <row r="6" s="311" customFormat="1" ht="17.25" customHeight="1" spans="1:4">
      <c r="A6" s="331" t="s">
        <v>138</v>
      </c>
      <c r="B6" s="332">
        <f>B7+B13+B17+B23+B28+B31+B39+B41+B44+B48+B54+B56+B58+B61+B65+B68+B71+B73+B76+B79+B83</f>
        <v>69881</v>
      </c>
      <c r="C6" s="333" t="s">
        <v>107</v>
      </c>
      <c r="D6" s="334">
        <f>D7+D13+D17+D22+D27+D32+D39+D41+D46+D49+D54+D56+D59+D62+D65+D69+D72+D75+D77+D80+D83+D90+D95</f>
        <v>65998</v>
      </c>
    </row>
    <row r="7" s="311" customFormat="1" ht="17.25" customHeight="1" spans="1:4">
      <c r="A7" s="331" t="s">
        <v>139</v>
      </c>
      <c r="B7" s="332">
        <f>SUM(B8:B12)</f>
        <v>1152</v>
      </c>
      <c r="C7" s="335" t="s">
        <v>140</v>
      </c>
      <c r="D7" s="334">
        <f>SUM(D8:D12)</f>
        <v>5178</v>
      </c>
    </row>
    <row r="8" s="311" customFormat="1" ht="17.25" customHeight="1" spans="1:4">
      <c r="A8" s="331" t="s">
        <v>141</v>
      </c>
      <c r="B8" s="332">
        <v>1076</v>
      </c>
      <c r="C8" s="336" t="s">
        <v>142</v>
      </c>
      <c r="D8" s="334">
        <v>5085</v>
      </c>
    </row>
    <row r="9" s="311" customFormat="1" ht="17.25" customHeight="1" spans="1:4">
      <c r="A9" s="331" t="s">
        <v>143</v>
      </c>
      <c r="B9" s="332">
        <v>19</v>
      </c>
      <c r="C9" s="336" t="s">
        <v>144</v>
      </c>
      <c r="D9" s="334">
        <v>25</v>
      </c>
    </row>
    <row r="10" s="311" customFormat="1" ht="17.25" customHeight="1" spans="1:4">
      <c r="A10" s="331" t="s">
        <v>145</v>
      </c>
      <c r="B10" s="332">
        <v>33</v>
      </c>
      <c r="C10" s="336" t="s">
        <v>146</v>
      </c>
      <c r="D10" s="334">
        <v>59</v>
      </c>
    </row>
    <row r="11" s="311" customFormat="1" ht="17.25" customHeight="1" spans="1:4">
      <c r="A11" s="331" t="s">
        <v>147</v>
      </c>
      <c r="B11" s="332">
        <v>9</v>
      </c>
      <c r="C11" s="336" t="s">
        <v>148</v>
      </c>
      <c r="D11" s="334">
        <v>1</v>
      </c>
    </row>
    <row r="12" s="311" customFormat="1" ht="17.25" customHeight="1" spans="1:4">
      <c r="A12" s="331" t="s">
        <v>149</v>
      </c>
      <c r="B12" s="332">
        <v>15</v>
      </c>
      <c r="C12" s="336" t="s">
        <v>150</v>
      </c>
      <c r="D12" s="334">
        <v>8</v>
      </c>
    </row>
    <row r="13" s="311" customFormat="1" ht="17.25" customHeight="1" spans="1:4">
      <c r="A13" s="331" t="s">
        <v>151</v>
      </c>
      <c r="B13" s="332">
        <f>SUM(B14:B16)</f>
        <v>933</v>
      </c>
      <c r="C13" s="335" t="s">
        <v>152</v>
      </c>
      <c r="D13" s="334">
        <f>SUM(D14:D16)</f>
        <v>740</v>
      </c>
    </row>
    <row r="14" s="311" customFormat="1" ht="17.25" customHeight="1" spans="1:4">
      <c r="A14" s="331" t="s">
        <v>141</v>
      </c>
      <c r="B14" s="332">
        <v>884</v>
      </c>
      <c r="C14" s="336" t="s">
        <v>142</v>
      </c>
      <c r="D14" s="334">
        <v>686</v>
      </c>
    </row>
    <row r="15" s="311" customFormat="1" ht="17.25" customHeight="1" spans="1:4">
      <c r="A15" s="331" t="s">
        <v>153</v>
      </c>
      <c r="B15" s="332">
        <v>17</v>
      </c>
      <c r="C15" s="336" t="s">
        <v>154</v>
      </c>
      <c r="D15" s="334">
        <v>21</v>
      </c>
    </row>
    <row r="16" s="311" customFormat="1" ht="17.25" customHeight="1" spans="1:4">
      <c r="A16" s="331" t="s">
        <v>155</v>
      </c>
      <c r="B16" s="332">
        <v>32</v>
      </c>
      <c r="C16" s="336" t="s">
        <v>156</v>
      </c>
      <c r="D16" s="334">
        <v>33</v>
      </c>
    </row>
    <row r="17" s="311" customFormat="1" ht="17.25" customHeight="1" spans="1:4">
      <c r="A17" s="331" t="s">
        <v>157</v>
      </c>
      <c r="B17" s="332">
        <f>SUM(B18:B22)</f>
        <v>24603</v>
      </c>
      <c r="C17" s="335" t="s">
        <v>158</v>
      </c>
      <c r="D17" s="334">
        <f>SUM(D18:D21)</f>
        <v>22130</v>
      </c>
    </row>
    <row r="18" s="311" customFormat="1" ht="17.25" customHeight="1" spans="1:4">
      <c r="A18" s="331" t="s">
        <v>141</v>
      </c>
      <c r="B18" s="332">
        <v>18060</v>
      </c>
      <c r="C18" s="336" t="s">
        <v>142</v>
      </c>
      <c r="D18" s="334">
        <v>16437</v>
      </c>
    </row>
    <row r="19" s="311" customFormat="1" ht="17.25" customHeight="1" spans="1:4">
      <c r="A19" s="331" t="s">
        <v>159</v>
      </c>
      <c r="B19" s="332">
        <v>1387</v>
      </c>
      <c r="C19" s="336" t="s">
        <v>160</v>
      </c>
      <c r="D19" s="334">
        <v>60</v>
      </c>
    </row>
    <row r="20" s="311" customFormat="1" ht="17.25" customHeight="1" spans="1:4">
      <c r="A20" s="331" t="s">
        <v>161</v>
      </c>
      <c r="B20" s="332">
        <v>129</v>
      </c>
      <c r="C20" s="336" t="s">
        <v>162</v>
      </c>
      <c r="D20" s="334">
        <v>1271</v>
      </c>
    </row>
    <row r="21" s="311" customFormat="1" ht="17.25" customHeight="1" spans="1:4">
      <c r="A21" s="331" t="s">
        <v>163</v>
      </c>
      <c r="B21" s="332">
        <v>2682</v>
      </c>
      <c r="C21" s="336" t="s">
        <v>164</v>
      </c>
      <c r="D21" s="334">
        <v>4362</v>
      </c>
    </row>
    <row r="22" s="311" customFormat="1" ht="17.25" customHeight="1" spans="1:4">
      <c r="A22" s="331" t="s">
        <v>165</v>
      </c>
      <c r="B22" s="332">
        <v>2345</v>
      </c>
      <c r="C22" s="335" t="s">
        <v>166</v>
      </c>
      <c r="D22" s="334">
        <f>SUM(D23:D26)</f>
        <v>664</v>
      </c>
    </row>
    <row r="23" s="311" customFormat="1" ht="17.25" customHeight="1" spans="1:4">
      <c r="A23" s="331" t="s">
        <v>167</v>
      </c>
      <c r="B23" s="332">
        <f>SUM(B24:B27)</f>
        <v>1249</v>
      </c>
      <c r="C23" s="336" t="s">
        <v>142</v>
      </c>
      <c r="D23" s="334">
        <v>510</v>
      </c>
    </row>
    <row r="24" s="311" customFormat="1" ht="17.25" customHeight="1" spans="1:4">
      <c r="A24" s="331" t="s">
        <v>141</v>
      </c>
      <c r="B24" s="332">
        <v>762</v>
      </c>
      <c r="C24" s="336" t="s">
        <v>168</v>
      </c>
      <c r="D24" s="334">
        <v>2</v>
      </c>
    </row>
    <row r="25" s="311" customFormat="1" ht="17.25" customHeight="1" spans="1:4">
      <c r="A25" s="331" t="s">
        <v>169</v>
      </c>
      <c r="B25" s="332">
        <v>109</v>
      </c>
      <c r="C25" s="336" t="s">
        <v>164</v>
      </c>
      <c r="D25" s="334">
        <v>104</v>
      </c>
    </row>
    <row r="26" s="311" customFormat="1" ht="17.25" customHeight="1" spans="1:4">
      <c r="A26" s="331" t="s">
        <v>163</v>
      </c>
      <c r="B26" s="332">
        <v>92</v>
      </c>
      <c r="C26" s="336" t="s">
        <v>170</v>
      </c>
      <c r="D26" s="334">
        <v>48</v>
      </c>
    </row>
    <row r="27" s="311" customFormat="1" ht="17.25" customHeight="1" spans="1:4">
      <c r="A27" s="331" t="s">
        <v>171</v>
      </c>
      <c r="B27" s="332">
        <v>286</v>
      </c>
      <c r="C27" s="335" t="s">
        <v>172</v>
      </c>
      <c r="D27" s="334">
        <f>SUM(D28:D31)</f>
        <v>715</v>
      </c>
    </row>
    <row r="28" s="311" customFormat="1" ht="17.25" customHeight="1" spans="1:4">
      <c r="A28" s="331" t="s">
        <v>173</v>
      </c>
      <c r="B28" s="332">
        <f>SUM(B29:B30)</f>
        <v>674</v>
      </c>
      <c r="C28" s="336" t="s">
        <v>142</v>
      </c>
      <c r="D28" s="334">
        <v>555</v>
      </c>
    </row>
    <row r="29" s="311" customFormat="1" ht="17.25" customHeight="1" spans="1:4">
      <c r="A29" s="331" t="s">
        <v>141</v>
      </c>
      <c r="B29" s="332">
        <v>588</v>
      </c>
      <c r="C29" s="336" t="s">
        <v>174</v>
      </c>
      <c r="D29" s="334">
        <v>153</v>
      </c>
    </row>
    <row r="30" s="311" customFormat="1" ht="17.25" customHeight="1" spans="1:4">
      <c r="A30" s="331" t="s">
        <v>175</v>
      </c>
      <c r="B30" s="332">
        <v>86</v>
      </c>
      <c r="C30" s="336" t="s">
        <v>176</v>
      </c>
      <c r="D30" s="334">
        <v>5</v>
      </c>
    </row>
    <row r="31" s="311" customFormat="1" ht="17.25" customHeight="1" spans="1:4">
      <c r="A31" s="331" t="s">
        <v>177</v>
      </c>
      <c r="B31" s="332">
        <f>SUM(B32:B38)</f>
        <v>1269</v>
      </c>
      <c r="C31" s="336" t="s">
        <v>178</v>
      </c>
      <c r="D31" s="334">
        <v>2</v>
      </c>
    </row>
    <row r="32" s="311" customFormat="1" ht="17.25" customHeight="1" spans="1:4">
      <c r="A32" s="331" t="s">
        <v>141</v>
      </c>
      <c r="B32" s="332">
        <v>798</v>
      </c>
      <c r="C32" s="335" t="s">
        <v>179</v>
      </c>
      <c r="D32" s="334">
        <f>SUM(D33:D38)</f>
        <v>1183</v>
      </c>
    </row>
    <row r="33" s="311" customFormat="1" ht="17.25" customHeight="1" spans="1:4">
      <c r="A33" s="331" t="s">
        <v>180</v>
      </c>
      <c r="B33" s="332">
        <v>99</v>
      </c>
      <c r="C33" s="336" t="s">
        <v>142</v>
      </c>
      <c r="D33" s="334">
        <v>722</v>
      </c>
    </row>
    <row r="34" s="311" customFormat="1" ht="17.25" customHeight="1" spans="1:4">
      <c r="A34" s="331" t="s">
        <v>181</v>
      </c>
      <c r="B34" s="332">
        <v>4</v>
      </c>
      <c r="C34" s="336" t="s">
        <v>182</v>
      </c>
      <c r="D34" s="334">
        <v>85</v>
      </c>
    </row>
    <row r="35" s="311" customFormat="1" ht="17.25" customHeight="1" spans="1:4">
      <c r="A35" s="331" t="s">
        <v>183</v>
      </c>
      <c r="B35" s="332">
        <v>92</v>
      </c>
      <c r="C35" s="336" t="s">
        <v>184</v>
      </c>
      <c r="D35" s="334">
        <v>82</v>
      </c>
    </row>
    <row r="36" s="311" customFormat="1" ht="17.25" customHeight="1" spans="1:4">
      <c r="A36" s="331" t="s">
        <v>185</v>
      </c>
      <c r="B36" s="332">
        <v>77</v>
      </c>
      <c r="C36" s="336" t="s">
        <v>186</v>
      </c>
      <c r="D36" s="334">
        <v>87</v>
      </c>
    </row>
    <row r="37" s="311" customFormat="1" ht="17.25" customHeight="1" spans="1:4">
      <c r="A37" s="331" t="s">
        <v>163</v>
      </c>
      <c r="B37" s="332">
        <v>158</v>
      </c>
      <c r="C37" s="336" t="s">
        <v>164</v>
      </c>
      <c r="D37" s="334">
        <v>167</v>
      </c>
    </row>
    <row r="38" s="311" customFormat="1" ht="17.25" customHeight="1" spans="1:4">
      <c r="A38" s="331" t="s">
        <v>187</v>
      </c>
      <c r="B38" s="332">
        <v>41</v>
      </c>
      <c r="C38" s="336" t="s">
        <v>188</v>
      </c>
      <c r="D38" s="334">
        <v>40</v>
      </c>
    </row>
    <row r="39" s="311" customFormat="1" ht="17.25" customHeight="1" spans="1:4">
      <c r="A39" s="331" t="s">
        <v>189</v>
      </c>
      <c r="B39" s="332">
        <f>SUM(B40)</f>
        <v>1589</v>
      </c>
      <c r="C39" s="335" t="s">
        <v>190</v>
      </c>
      <c r="D39" s="334">
        <f>SUM(D40)</f>
        <v>1231</v>
      </c>
    </row>
    <row r="40" s="311" customFormat="1" ht="17.25" customHeight="1" spans="1:4">
      <c r="A40" s="331" t="s">
        <v>141</v>
      </c>
      <c r="B40" s="332">
        <v>1589</v>
      </c>
      <c r="C40" s="336" t="s">
        <v>142</v>
      </c>
      <c r="D40" s="334">
        <v>1231</v>
      </c>
    </row>
    <row r="41" s="311" customFormat="1" ht="17.25" customHeight="1" spans="1:4">
      <c r="A41" s="331" t="s">
        <v>191</v>
      </c>
      <c r="B41" s="332">
        <f>SUM(B42:B43)</f>
        <v>840</v>
      </c>
      <c r="C41" s="335" t="s">
        <v>192</v>
      </c>
      <c r="D41" s="334">
        <f>SUM(D42:D45)</f>
        <v>773</v>
      </c>
    </row>
    <row r="42" s="311" customFormat="1" ht="17.25" customHeight="1" spans="1:4">
      <c r="A42" s="331" t="s">
        <v>141</v>
      </c>
      <c r="B42" s="332">
        <v>835</v>
      </c>
      <c r="C42" s="336" t="s">
        <v>142</v>
      </c>
      <c r="D42" s="334">
        <v>744</v>
      </c>
    </row>
    <row r="43" s="311" customFormat="1" ht="17.25" customHeight="1" spans="1:4">
      <c r="A43" s="331" t="s">
        <v>185</v>
      </c>
      <c r="B43" s="332">
        <v>5</v>
      </c>
      <c r="C43" s="336" t="s">
        <v>193</v>
      </c>
      <c r="D43" s="334">
        <v>2</v>
      </c>
    </row>
    <row r="44" s="311" customFormat="1" ht="17.25" customHeight="1" spans="1:4">
      <c r="A44" s="331" t="s">
        <v>194</v>
      </c>
      <c r="B44" s="332">
        <f>SUM(B45:B47)</f>
        <v>3880</v>
      </c>
      <c r="C44" s="336" t="s">
        <v>184</v>
      </c>
      <c r="D44" s="334">
        <v>7</v>
      </c>
    </row>
    <row r="45" s="311" customFormat="1" ht="17.25" customHeight="1" spans="1:4">
      <c r="A45" s="331" t="s">
        <v>141</v>
      </c>
      <c r="B45" s="332">
        <v>2731</v>
      </c>
      <c r="C45" s="336" t="s">
        <v>195</v>
      </c>
      <c r="D45" s="334">
        <v>20</v>
      </c>
    </row>
    <row r="46" s="311" customFormat="1" ht="17.25" customHeight="1" spans="1:4">
      <c r="A46" s="331" t="s">
        <v>180</v>
      </c>
      <c r="B46" s="332">
        <v>117</v>
      </c>
      <c r="C46" s="335" t="s">
        <v>196</v>
      </c>
      <c r="D46" s="334">
        <f>SUM(D47:D48)</f>
        <v>2878</v>
      </c>
    </row>
    <row r="47" s="311" customFormat="1" ht="17.25" customHeight="1" spans="1:4">
      <c r="A47" s="331" t="s">
        <v>197</v>
      </c>
      <c r="B47" s="332">
        <v>1032</v>
      </c>
      <c r="C47" s="336" t="s">
        <v>142</v>
      </c>
      <c r="D47" s="334">
        <v>2507</v>
      </c>
    </row>
    <row r="48" s="311" customFormat="1" ht="17.25" customHeight="1" spans="1:4">
      <c r="A48" s="331" t="s">
        <v>198</v>
      </c>
      <c r="B48" s="332">
        <f>SUM(B49:B53)</f>
        <v>1678</v>
      </c>
      <c r="C48" s="336" t="s">
        <v>199</v>
      </c>
      <c r="D48" s="334">
        <v>371</v>
      </c>
    </row>
    <row r="49" s="311" customFormat="1" ht="17.25" customHeight="1" spans="1:4">
      <c r="A49" s="331" t="s">
        <v>141</v>
      </c>
      <c r="B49" s="332">
        <v>1467</v>
      </c>
      <c r="C49" s="335" t="s">
        <v>200</v>
      </c>
      <c r="D49" s="334">
        <f>SUM(D50:D53)</f>
        <v>1403</v>
      </c>
    </row>
    <row r="50" s="311" customFormat="1" ht="17.25" customHeight="1" spans="1:4">
      <c r="A50" s="331" t="s">
        <v>201</v>
      </c>
      <c r="B50" s="332">
        <v>1</v>
      </c>
      <c r="C50" s="336" t="s">
        <v>142</v>
      </c>
      <c r="D50" s="334">
        <v>1181</v>
      </c>
    </row>
    <row r="51" s="311" customFormat="1" ht="17.25" customHeight="1" spans="1:4">
      <c r="A51" s="331" t="s">
        <v>202</v>
      </c>
      <c r="B51" s="332">
        <v>28</v>
      </c>
      <c r="C51" s="336" t="s">
        <v>160</v>
      </c>
      <c r="D51" s="334">
        <v>1</v>
      </c>
    </row>
    <row r="52" s="311" customFormat="1" ht="17.25" customHeight="1" spans="1:4">
      <c r="A52" s="331" t="s">
        <v>163</v>
      </c>
      <c r="B52" s="332">
        <v>178</v>
      </c>
      <c r="C52" s="336" t="s">
        <v>203</v>
      </c>
      <c r="D52" s="334">
        <v>28</v>
      </c>
    </row>
    <row r="53" s="311" customFormat="1" ht="17.25" customHeight="1" spans="1:4">
      <c r="A53" s="331" t="s">
        <v>204</v>
      </c>
      <c r="B53" s="332">
        <v>4</v>
      </c>
      <c r="C53" s="336" t="s">
        <v>164</v>
      </c>
      <c r="D53" s="334">
        <v>193</v>
      </c>
    </row>
    <row r="54" s="311" customFormat="1" ht="17.25" customHeight="1" spans="1:4">
      <c r="A54" s="331" t="s">
        <v>205</v>
      </c>
      <c r="B54" s="332">
        <f>SUM(B55)</f>
        <v>592</v>
      </c>
      <c r="C54" s="335" t="s">
        <v>206</v>
      </c>
      <c r="D54" s="334">
        <f>SUM(D55)</f>
        <v>60</v>
      </c>
    </row>
    <row r="55" s="311" customFormat="1" ht="17.25" customHeight="1" spans="1:4">
      <c r="A55" s="331" t="s">
        <v>207</v>
      </c>
      <c r="B55" s="332">
        <v>592</v>
      </c>
      <c r="C55" s="336" t="s">
        <v>142</v>
      </c>
      <c r="D55" s="334">
        <v>60</v>
      </c>
    </row>
    <row r="56" s="311" customFormat="1" ht="17.25" customHeight="1" spans="1:4">
      <c r="A56" s="331" t="s">
        <v>208</v>
      </c>
      <c r="B56" s="332">
        <f>SUM(B57)</f>
        <v>314</v>
      </c>
      <c r="C56" s="335" t="s">
        <v>209</v>
      </c>
      <c r="D56" s="334">
        <f>SUM(D57:D58)</f>
        <v>434</v>
      </c>
    </row>
    <row r="57" s="311" customFormat="1" ht="17.25" customHeight="1" spans="1:4">
      <c r="A57" s="331" t="s">
        <v>141</v>
      </c>
      <c r="B57" s="332">
        <v>314</v>
      </c>
      <c r="C57" s="336" t="s">
        <v>210</v>
      </c>
      <c r="D57" s="334">
        <v>20</v>
      </c>
    </row>
    <row r="58" s="311" customFormat="1" ht="17.25" customHeight="1" spans="1:4">
      <c r="A58" s="331" t="s">
        <v>211</v>
      </c>
      <c r="B58" s="332">
        <f>SUM(B59:B60)</f>
        <v>1225</v>
      </c>
      <c r="C58" s="336" t="s">
        <v>212</v>
      </c>
      <c r="D58" s="334">
        <v>414</v>
      </c>
    </row>
    <row r="59" s="311" customFormat="1" ht="17.25" customHeight="1" spans="1:4">
      <c r="A59" s="331" t="s">
        <v>141</v>
      </c>
      <c r="B59" s="332">
        <v>971</v>
      </c>
      <c r="C59" s="335" t="s">
        <v>213</v>
      </c>
      <c r="D59" s="334">
        <f>SUM(D60:D61)</f>
        <v>279</v>
      </c>
    </row>
    <row r="60" s="311" customFormat="1" ht="17.25" customHeight="1" spans="1:4">
      <c r="A60" s="331" t="s">
        <v>214</v>
      </c>
      <c r="B60" s="332">
        <v>254</v>
      </c>
      <c r="C60" s="336" t="s">
        <v>142</v>
      </c>
      <c r="D60" s="334">
        <v>277</v>
      </c>
    </row>
    <row r="61" s="311" customFormat="1" ht="17.25" customHeight="1" spans="1:4">
      <c r="A61" s="331" t="s">
        <v>215</v>
      </c>
      <c r="B61" s="332">
        <f>SUM(B62:B64)</f>
        <v>11212</v>
      </c>
      <c r="C61" s="336" t="s">
        <v>216</v>
      </c>
      <c r="D61" s="334">
        <v>2</v>
      </c>
    </row>
    <row r="62" s="311" customFormat="1" ht="17.25" customHeight="1" spans="1:4">
      <c r="A62" s="331" t="s">
        <v>141</v>
      </c>
      <c r="B62" s="332">
        <v>5182</v>
      </c>
      <c r="C62" s="335" t="s">
        <v>217</v>
      </c>
      <c r="D62" s="334">
        <f>SUM(D63:D64)</f>
        <v>1658</v>
      </c>
    </row>
    <row r="63" s="311" customFormat="1" ht="17.25" customHeight="1" spans="1:4">
      <c r="A63" s="331" t="s">
        <v>163</v>
      </c>
      <c r="B63" s="332">
        <v>480</v>
      </c>
      <c r="C63" s="336" t="s">
        <v>142</v>
      </c>
      <c r="D63" s="334">
        <v>898</v>
      </c>
    </row>
    <row r="64" s="311" customFormat="1" ht="17.25" customHeight="1" spans="1:4">
      <c r="A64" s="331" t="s">
        <v>218</v>
      </c>
      <c r="B64" s="332">
        <v>5550</v>
      </c>
      <c r="C64" s="336" t="s">
        <v>219</v>
      </c>
      <c r="D64" s="334">
        <v>760</v>
      </c>
    </row>
    <row r="65" s="311" customFormat="1" ht="17.25" customHeight="1" spans="1:4">
      <c r="A65" s="331" t="s">
        <v>220</v>
      </c>
      <c r="B65" s="332">
        <f>SUM(B66:B67)</f>
        <v>733</v>
      </c>
      <c r="C65" s="335" t="s">
        <v>221</v>
      </c>
      <c r="D65" s="334">
        <f>SUM(D66:D68)</f>
        <v>5973</v>
      </c>
    </row>
    <row r="66" s="311" customFormat="1" ht="17.25" customHeight="1" spans="1:4">
      <c r="A66" s="331" t="s">
        <v>163</v>
      </c>
      <c r="B66" s="332">
        <v>76</v>
      </c>
      <c r="C66" s="336" t="s">
        <v>142</v>
      </c>
      <c r="D66" s="334">
        <v>4671</v>
      </c>
    </row>
    <row r="67" s="311" customFormat="1" ht="17.25" customHeight="1" spans="1:4">
      <c r="A67" s="331" t="s">
        <v>222</v>
      </c>
      <c r="B67" s="332">
        <v>657</v>
      </c>
      <c r="C67" s="336" t="s">
        <v>164</v>
      </c>
      <c r="D67" s="334">
        <v>486</v>
      </c>
    </row>
    <row r="68" s="311" customFormat="1" ht="17.25" customHeight="1" spans="1:4">
      <c r="A68" s="331" t="s">
        <v>223</v>
      </c>
      <c r="B68" s="332">
        <f>SUM(B69:B70)</f>
        <v>1050</v>
      </c>
      <c r="C68" s="336" t="s">
        <v>224</v>
      </c>
      <c r="D68" s="334">
        <v>816</v>
      </c>
    </row>
    <row r="69" s="311" customFormat="1" ht="17.25" customHeight="1" spans="1:4">
      <c r="A69" s="331" t="s">
        <v>163</v>
      </c>
      <c r="B69" s="332">
        <v>870</v>
      </c>
      <c r="C69" s="335" t="s">
        <v>225</v>
      </c>
      <c r="D69" s="334">
        <f>SUM(D70:D71)</f>
        <v>1299</v>
      </c>
    </row>
    <row r="70" s="311" customFormat="1" ht="17.25" customHeight="1" spans="1:4">
      <c r="A70" s="331" t="s">
        <v>226</v>
      </c>
      <c r="B70" s="332">
        <v>180</v>
      </c>
      <c r="C70" s="336" t="s">
        <v>164</v>
      </c>
      <c r="D70" s="334">
        <v>67</v>
      </c>
    </row>
    <row r="71" s="311" customFormat="1" ht="17.25" customHeight="1" spans="1:4">
      <c r="A71" s="331" t="s">
        <v>227</v>
      </c>
      <c r="B71" s="332">
        <f>SUM(B72)</f>
        <v>59</v>
      </c>
      <c r="C71" s="336" t="s">
        <v>228</v>
      </c>
      <c r="D71" s="334">
        <v>1232</v>
      </c>
    </row>
    <row r="72" s="311" customFormat="1" ht="17.25" customHeight="1" spans="1:4">
      <c r="A72" s="331" t="s">
        <v>229</v>
      </c>
      <c r="B72" s="332">
        <v>59</v>
      </c>
      <c r="C72" s="335" t="s">
        <v>230</v>
      </c>
      <c r="D72" s="334">
        <f>SUM(D73:D74)</f>
        <v>1267</v>
      </c>
    </row>
    <row r="73" s="311" customFormat="1" ht="17.25" customHeight="1" spans="1:4">
      <c r="A73" s="331" t="s">
        <v>231</v>
      </c>
      <c r="B73" s="332">
        <f>SUM(B74:B75)</f>
        <v>4150</v>
      </c>
      <c r="C73" s="336" t="s">
        <v>164</v>
      </c>
      <c r="D73" s="334">
        <v>164</v>
      </c>
    </row>
    <row r="74" s="311" customFormat="1" ht="17.25" customHeight="1" spans="1:4">
      <c r="A74" s="331" t="s">
        <v>163</v>
      </c>
      <c r="B74" s="332">
        <v>2440</v>
      </c>
      <c r="C74" s="336" t="s">
        <v>232</v>
      </c>
      <c r="D74" s="334">
        <v>1103</v>
      </c>
    </row>
    <row r="75" s="311" customFormat="1" ht="17.25" customHeight="1" spans="1:4">
      <c r="A75" s="331" t="s">
        <v>233</v>
      </c>
      <c r="B75" s="332">
        <v>1710</v>
      </c>
      <c r="C75" s="335" t="s">
        <v>234</v>
      </c>
      <c r="D75" s="334">
        <f>SUM(D76)</f>
        <v>70</v>
      </c>
    </row>
    <row r="76" s="311" customFormat="1" ht="17.25" customHeight="1" spans="1:4">
      <c r="A76" s="331" t="s">
        <v>235</v>
      </c>
      <c r="B76" s="332">
        <f>SUM(B77:B78)</f>
        <v>239</v>
      </c>
      <c r="C76" s="336" t="s">
        <v>236</v>
      </c>
      <c r="D76" s="334">
        <v>70</v>
      </c>
    </row>
    <row r="77" s="311" customFormat="1" ht="17.25" customHeight="1" spans="1:4">
      <c r="A77" s="331" t="s">
        <v>163</v>
      </c>
      <c r="B77" s="332">
        <v>189</v>
      </c>
      <c r="C77" s="335" t="s">
        <v>237</v>
      </c>
      <c r="D77" s="334">
        <f>SUM(D78:D79)</f>
        <v>4103</v>
      </c>
    </row>
    <row r="78" s="311" customFormat="1" ht="17.25" customHeight="1" spans="1:4">
      <c r="A78" s="331" t="s">
        <v>238</v>
      </c>
      <c r="B78" s="332">
        <v>50</v>
      </c>
      <c r="C78" s="336" t="s">
        <v>164</v>
      </c>
      <c r="D78" s="334">
        <v>2681</v>
      </c>
    </row>
    <row r="79" s="311" customFormat="1" ht="17.25" customHeight="1" spans="1:4">
      <c r="A79" s="331" t="s">
        <v>239</v>
      </c>
      <c r="B79" s="332">
        <f>SUM(B80:B82)</f>
        <v>7145</v>
      </c>
      <c r="C79" s="336" t="s">
        <v>237</v>
      </c>
      <c r="D79" s="334">
        <v>1422</v>
      </c>
    </row>
    <row r="80" s="311" customFormat="1" ht="17.25" customHeight="1" spans="1:4">
      <c r="A80" s="331" t="s">
        <v>141</v>
      </c>
      <c r="B80" s="332">
        <v>6549</v>
      </c>
      <c r="C80" s="335" t="s">
        <v>240</v>
      </c>
      <c r="D80" s="334">
        <f>SUM(D81:D82)</f>
        <v>2029</v>
      </c>
    </row>
    <row r="81" s="311" customFormat="1" ht="17.25" customHeight="1" spans="1:4">
      <c r="A81" s="331" t="s">
        <v>163</v>
      </c>
      <c r="B81" s="332">
        <v>498</v>
      </c>
      <c r="C81" s="336" t="s">
        <v>164</v>
      </c>
      <c r="D81" s="334">
        <v>197</v>
      </c>
    </row>
    <row r="82" s="311" customFormat="1" ht="17.25" customHeight="1" spans="1:4">
      <c r="A82" s="331" t="s">
        <v>241</v>
      </c>
      <c r="B82" s="332">
        <v>98</v>
      </c>
      <c r="C82" s="336" t="s">
        <v>242</v>
      </c>
      <c r="D82" s="334">
        <v>1832</v>
      </c>
    </row>
    <row r="83" s="311" customFormat="1" ht="17.25" customHeight="1" spans="1:4">
      <c r="A83" s="331" t="s">
        <v>243</v>
      </c>
      <c r="B83" s="332">
        <f>SUM(B84)</f>
        <v>5295</v>
      </c>
      <c r="C83" s="335" t="s">
        <v>244</v>
      </c>
      <c r="D83" s="334">
        <f>SUM(D84:D89)</f>
        <v>7344</v>
      </c>
    </row>
    <row r="84" s="311" customFormat="1" ht="17.25" customHeight="1" spans="1:4">
      <c r="A84" s="331" t="s">
        <v>245</v>
      </c>
      <c r="B84" s="332">
        <f>4122+1173</f>
        <v>5295</v>
      </c>
      <c r="C84" s="336" t="s">
        <v>142</v>
      </c>
      <c r="D84" s="334">
        <v>6103</v>
      </c>
    </row>
    <row r="85" s="311" customFormat="1" ht="17.25" customHeight="1" spans="1:4">
      <c r="A85" s="331" t="s">
        <v>246</v>
      </c>
      <c r="B85" s="332">
        <f>B86+B91</f>
        <v>60255</v>
      </c>
      <c r="C85" s="336" t="s">
        <v>247</v>
      </c>
      <c r="D85" s="334">
        <v>18</v>
      </c>
    </row>
    <row r="86" s="311" customFormat="1" ht="17.25" customHeight="1" spans="1:4">
      <c r="A86" s="331" t="s">
        <v>248</v>
      </c>
      <c r="B86" s="332">
        <f>SUM(B87:B90)</f>
        <v>57590</v>
      </c>
      <c r="C86" s="336" t="s">
        <v>249</v>
      </c>
      <c r="D86" s="334">
        <v>10</v>
      </c>
    </row>
    <row r="87" s="311" customFormat="1" ht="17.25" customHeight="1" spans="1:4">
      <c r="A87" s="331" t="s">
        <v>141</v>
      </c>
      <c r="B87" s="332">
        <v>49827</v>
      </c>
      <c r="C87" s="336" t="s">
        <v>250</v>
      </c>
      <c r="D87" s="334">
        <v>1</v>
      </c>
    </row>
    <row r="88" s="311" customFormat="1" ht="17.25" customHeight="1" spans="1:4">
      <c r="A88" s="337" t="s">
        <v>185</v>
      </c>
      <c r="B88" s="332">
        <v>939</v>
      </c>
      <c r="C88" s="336" t="s">
        <v>164</v>
      </c>
      <c r="D88" s="334">
        <v>512</v>
      </c>
    </row>
    <row r="89" s="311" customFormat="1" ht="17.25" customHeight="1" spans="1:4">
      <c r="A89" s="331" t="s">
        <v>251</v>
      </c>
      <c r="B89" s="332">
        <v>1711</v>
      </c>
      <c r="C89" s="336" t="s">
        <v>252</v>
      </c>
      <c r="D89" s="334">
        <v>700</v>
      </c>
    </row>
    <row r="90" s="311" customFormat="1" ht="17.25" customHeight="1" spans="1:4">
      <c r="A90" s="331" t="s">
        <v>253</v>
      </c>
      <c r="B90" s="332">
        <f>4620-1+494</f>
        <v>5113</v>
      </c>
      <c r="C90" s="335" t="s">
        <v>254</v>
      </c>
      <c r="D90" s="334">
        <f>SUM(D91:D94)</f>
        <v>66</v>
      </c>
    </row>
    <row r="91" s="311" customFormat="1" ht="17.25" customHeight="1" spans="1:4">
      <c r="A91" s="331" t="s">
        <v>255</v>
      </c>
      <c r="B91" s="332">
        <f>SUM(B92:B97)</f>
        <v>2665</v>
      </c>
      <c r="C91" s="336" t="s">
        <v>142</v>
      </c>
      <c r="D91" s="334">
        <v>12</v>
      </c>
    </row>
    <row r="92" s="311" customFormat="1" ht="17.25" customHeight="1" spans="1:4">
      <c r="A92" s="331" t="s">
        <v>141</v>
      </c>
      <c r="B92" s="332">
        <v>2405</v>
      </c>
      <c r="C92" s="336" t="s">
        <v>160</v>
      </c>
      <c r="D92" s="334">
        <v>1</v>
      </c>
    </row>
    <row r="93" s="311" customFormat="1" ht="17.25" customHeight="1" spans="1:4">
      <c r="A93" s="331" t="s">
        <v>256</v>
      </c>
      <c r="B93" s="332">
        <v>132</v>
      </c>
      <c r="C93" s="336" t="s">
        <v>257</v>
      </c>
      <c r="D93" s="334">
        <v>8</v>
      </c>
    </row>
    <row r="94" s="311" customFormat="1" ht="17.25" customHeight="1" spans="1:4">
      <c r="A94" s="331" t="s">
        <v>258</v>
      </c>
      <c r="B94" s="332">
        <v>34</v>
      </c>
      <c r="C94" s="336" t="s">
        <v>259</v>
      </c>
      <c r="D94" s="334">
        <v>45</v>
      </c>
    </row>
    <row r="95" s="311" customFormat="1" ht="17.25" customHeight="1" spans="1:4">
      <c r="A95" s="331" t="s">
        <v>260</v>
      </c>
      <c r="B95" s="332">
        <v>81</v>
      </c>
      <c r="C95" s="335" t="s">
        <v>261</v>
      </c>
      <c r="D95" s="334">
        <f>SUM(D96)</f>
        <v>4521</v>
      </c>
    </row>
    <row r="96" s="311" customFormat="1" ht="17.25" customHeight="1" spans="1:4">
      <c r="A96" s="331" t="s">
        <v>262</v>
      </c>
      <c r="B96" s="332">
        <v>3</v>
      </c>
      <c r="C96" s="336" t="s">
        <v>261</v>
      </c>
      <c r="D96" s="334">
        <v>4521</v>
      </c>
    </row>
    <row r="97" s="311" customFormat="1" ht="17.25" customHeight="1" spans="1:4">
      <c r="A97" s="331" t="s">
        <v>263</v>
      </c>
      <c r="B97" s="332">
        <v>10</v>
      </c>
      <c r="C97" s="333" t="s">
        <v>108</v>
      </c>
      <c r="D97" s="334">
        <f>D98+D103</f>
        <v>58939</v>
      </c>
    </row>
    <row r="98" s="311" customFormat="1" ht="17.25" customHeight="1" spans="1:4">
      <c r="A98" s="331" t="s">
        <v>264</v>
      </c>
      <c r="B98" s="332">
        <f>B99+B103+B108+B111+B113+B117+B119</f>
        <v>163509</v>
      </c>
      <c r="C98" s="335" t="s">
        <v>265</v>
      </c>
      <c r="D98" s="334">
        <f>SUM(D99:D102)</f>
        <v>56352</v>
      </c>
    </row>
    <row r="99" s="311" customFormat="1" ht="17.25" customHeight="1" spans="1:4">
      <c r="A99" s="331" t="s">
        <v>266</v>
      </c>
      <c r="B99" s="332">
        <f>SUM(B100:B102)</f>
        <v>1558</v>
      </c>
      <c r="C99" s="336" t="s">
        <v>142</v>
      </c>
      <c r="D99" s="334">
        <v>47549</v>
      </c>
    </row>
    <row r="100" s="311" customFormat="1" ht="17.25" customHeight="1" spans="1:4">
      <c r="A100" s="331" t="s">
        <v>141</v>
      </c>
      <c r="B100" s="332">
        <v>1506</v>
      </c>
      <c r="C100" s="336" t="s">
        <v>184</v>
      </c>
      <c r="D100" s="334">
        <v>1346</v>
      </c>
    </row>
    <row r="101" s="311" customFormat="1" ht="17.25" customHeight="1" spans="1:4">
      <c r="A101" s="331" t="s">
        <v>180</v>
      </c>
      <c r="B101" s="332">
        <v>50</v>
      </c>
      <c r="C101" s="336" t="s">
        <v>267</v>
      </c>
      <c r="D101" s="334">
        <v>1831</v>
      </c>
    </row>
    <row r="102" s="311" customFormat="1" ht="17.25" customHeight="1" spans="1:4">
      <c r="A102" s="331" t="s">
        <v>268</v>
      </c>
      <c r="B102" s="332">
        <v>2</v>
      </c>
      <c r="C102" s="336" t="s">
        <v>269</v>
      </c>
      <c r="D102" s="334">
        <v>5626</v>
      </c>
    </row>
    <row r="103" s="311" customFormat="1" ht="17.25" customHeight="1" spans="1:4">
      <c r="A103" s="331" t="s">
        <v>270</v>
      </c>
      <c r="B103" s="332">
        <f>SUM(B104:B107)</f>
        <v>150315</v>
      </c>
      <c r="C103" s="335" t="s">
        <v>271</v>
      </c>
      <c r="D103" s="334">
        <f>SUM(D104:D109)</f>
        <v>2587</v>
      </c>
    </row>
    <row r="104" s="311" customFormat="1" ht="17.25" customHeight="1" spans="1:4">
      <c r="A104" s="331" t="s">
        <v>272</v>
      </c>
      <c r="B104" s="332">
        <v>26158</v>
      </c>
      <c r="C104" s="336" t="s">
        <v>142</v>
      </c>
      <c r="D104" s="334">
        <v>2248</v>
      </c>
    </row>
    <row r="105" s="311" customFormat="1" ht="17.25" customHeight="1" spans="1:4">
      <c r="A105" s="331" t="s">
        <v>273</v>
      </c>
      <c r="B105" s="332">
        <v>63012</v>
      </c>
      <c r="C105" s="336" t="s">
        <v>274</v>
      </c>
      <c r="D105" s="334">
        <v>69</v>
      </c>
    </row>
    <row r="106" s="311" customFormat="1" ht="17.25" customHeight="1" spans="1:4">
      <c r="A106" s="331" t="s">
        <v>275</v>
      </c>
      <c r="B106" s="332">
        <v>37418</v>
      </c>
      <c r="C106" s="336" t="s">
        <v>276</v>
      </c>
      <c r="D106" s="334">
        <v>84</v>
      </c>
    </row>
    <row r="107" s="311" customFormat="1" ht="17.25" customHeight="1" spans="1:4">
      <c r="A107" s="331" t="s">
        <v>277</v>
      </c>
      <c r="B107" s="332">
        <v>23727</v>
      </c>
      <c r="C107" s="336" t="s">
        <v>278</v>
      </c>
      <c r="D107" s="334">
        <v>154</v>
      </c>
    </row>
    <row r="108" s="311" customFormat="1" ht="17.25" customHeight="1" spans="1:4">
      <c r="A108" s="331" t="s">
        <v>279</v>
      </c>
      <c r="B108" s="332">
        <f>SUM(B109:B110)</f>
        <v>5372</v>
      </c>
      <c r="C108" s="336" t="s">
        <v>280</v>
      </c>
      <c r="D108" s="334">
        <v>20</v>
      </c>
    </row>
    <row r="109" s="311" customFormat="1" ht="17.25" customHeight="1" spans="1:4">
      <c r="A109" s="331" t="s">
        <v>281</v>
      </c>
      <c r="B109" s="332">
        <v>3372</v>
      </c>
      <c r="C109" s="336" t="s">
        <v>282</v>
      </c>
      <c r="D109" s="334">
        <v>12</v>
      </c>
    </row>
    <row r="110" s="311" customFormat="1" ht="17.25" customHeight="1" spans="1:4">
      <c r="A110" s="331" t="s">
        <v>283</v>
      </c>
      <c r="B110" s="332">
        <v>2000</v>
      </c>
      <c r="C110" s="333" t="s">
        <v>109</v>
      </c>
      <c r="D110" s="334">
        <f>D111+D115+D121+D124+D126+D130</f>
        <v>160955</v>
      </c>
    </row>
    <row r="111" s="311" customFormat="1" ht="17.25" customHeight="1" spans="1:4">
      <c r="A111" s="331" t="s">
        <v>284</v>
      </c>
      <c r="B111" s="332">
        <f>SUM(B112)</f>
        <v>885</v>
      </c>
      <c r="C111" s="335" t="s">
        <v>285</v>
      </c>
      <c r="D111" s="334">
        <f>SUM(D112:D114)</f>
        <v>1521</v>
      </c>
    </row>
    <row r="112" s="311" customFormat="1" ht="17.25" customHeight="1" spans="1:4">
      <c r="A112" s="331" t="s">
        <v>286</v>
      </c>
      <c r="B112" s="332">
        <v>885</v>
      </c>
      <c r="C112" s="336" t="s">
        <v>142</v>
      </c>
      <c r="D112" s="334">
        <v>1337</v>
      </c>
    </row>
    <row r="113" s="311" customFormat="1" ht="17.25" customHeight="1" spans="1:4">
      <c r="A113" s="331" t="s">
        <v>287</v>
      </c>
      <c r="B113" s="332">
        <f>SUM(B114:B116)</f>
        <v>3415</v>
      </c>
      <c r="C113" s="336" t="s">
        <v>160</v>
      </c>
      <c r="D113" s="334">
        <v>2</v>
      </c>
    </row>
    <row r="114" s="311" customFormat="1" ht="17.25" customHeight="1" spans="1:4">
      <c r="A114" s="331" t="s">
        <v>288</v>
      </c>
      <c r="B114" s="332">
        <v>2827</v>
      </c>
      <c r="C114" s="336" t="s">
        <v>289</v>
      </c>
      <c r="D114" s="334">
        <v>182</v>
      </c>
    </row>
    <row r="115" s="311" customFormat="1" ht="17.25" customHeight="1" spans="1:4">
      <c r="A115" s="331" t="s">
        <v>290</v>
      </c>
      <c r="B115" s="332">
        <v>568</v>
      </c>
      <c r="C115" s="335" t="s">
        <v>291</v>
      </c>
      <c r="D115" s="334">
        <f>SUM(D116:D120)</f>
        <v>141148</v>
      </c>
    </row>
    <row r="116" s="311" customFormat="1" ht="17.25" customHeight="1" spans="1:4">
      <c r="A116" s="331" t="s">
        <v>292</v>
      </c>
      <c r="B116" s="332">
        <v>20</v>
      </c>
      <c r="C116" s="336" t="s">
        <v>293</v>
      </c>
      <c r="D116" s="334">
        <v>27452</v>
      </c>
    </row>
    <row r="117" s="311" customFormat="1" ht="17.25" customHeight="1" spans="1:4">
      <c r="A117" s="331" t="s">
        <v>294</v>
      </c>
      <c r="B117" s="332">
        <f t="shared" ref="B117:B122" si="0">SUM(B118)</f>
        <v>373</v>
      </c>
      <c r="C117" s="336" t="s">
        <v>295</v>
      </c>
      <c r="D117" s="334">
        <v>55241</v>
      </c>
    </row>
    <row r="118" s="311" customFormat="1" ht="17.25" customHeight="1" spans="1:4">
      <c r="A118" s="331" t="s">
        <v>296</v>
      </c>
      <c r="B118" s="332">
        <v>373</v>
      </c>
      <c r="C118" s="336" t="s">
        <v>297</v>
      </c>
      <c r="D118" s="334">
        <v>35490</v>
      </c>
    </row>
    <row r="119" s="311" customFormat="1" ht="17.25" customHeight="1" spans="1:4">
      <c r="A119" s="331" t="s">
        <v>298</v>
      </c>
      <c r="B119" s="332">
        <f t="shared" si="0"/>
        <v>1591</v>
      </c>
      <c r="C119" s="336" t="s">
        <v>299</v>
      </c>
      <c r="D119" s="334">
        <v>22943</v>
      </c>
    </row>
    <row r="120" s="311" customFormat="1" ht="17.25" customHeight="1" spans="1:4">
      <c r="A120" s="331" t="s">
        <v>300</v>
      </c>
      <c r="B120" s="332">
        <f>1590+1</f>
        <v>1591</v>
      </c>
      <c r="C120" s="336" t="s">
        <v>301</v>
      </c>
      <c r="D120" s="334">
        <v>22</v>
      </c>
    </row>
    <row r="121" s="311" customFormat="1" ht="17.25" customHeight="1" spans="1:4">
      <c r="A121" s="331" t="s">
        <v>302</v>
      </c>
      <c r="B121" s="332">
        <f>B122+B124+B126</f>
        <v>1342</v>
      </c>
      <c r="C121" s="335" t="s">
        <v>303</v>
      </c>
      <c r="D121" s="334">
        <f>SUM(D122:D123)</f>
        <v>4728</v>
      </c>
    </row>
    <row r="122" s="311" customFormat="1" ht="17.25" customHeight="1" spans="1:4">
      <c r="A122" s="331" t="s">
        <v>304</v>
      </c>
      <c r="B122" s="332">
        <f t="shared" si="0"/>
        <v>300</v>
      </c>
      <c r="C122" s="336" t="s">
        <v>305</v>
      </c>
      <c r="D122" s="334">
        <v>2885</v>
      </c>
    </row>
    <row r="123" s="311" customFormat="1" ht="17.25" customHeight="1" spans="1:4">
      <c r="A123" s="331" t="s">
        <v>141</v>
      </c>
      <c r="B123" s="332">
        <v>300</v>
      </c>
      <c r="C123" s="336" t="s">
        <v>306</v>
      </c>
      <c r="D123" s="334">
        <v>1843</v>
      </c>
    </row>
    <row r="124" s="311" customFormat="1" ht="17.25" customHeight="1" spans="1:4">
      <c r="A124" s="331" t="s">
        <v>307</v>
      </c>
      <c r="B124" s="332">
        <f>SUM(B125)</f>
        <v>538</v>
      </c>
      <c r="C124" s="335" t="s">
        <v>308</v>
      </c>
      <c r="D124" s="334">
        <f>SUM(D125)</f>
        <v>766</v>
      </c>
    </row>
    <row r="125" s="311" customFormat="1" ht="17.25" customHeight="1" spans="1:4">
      <c r="A125" s="331" t="s">
        <v>309</v>
      </c>
      <c r="B125" s="332">
        <v>538</v>
      </c>
      <c r="C125" s="336" t="s">
        <v>310</v>
      </c>
      <c r="D125" s="334">
        <v>766</v>
      </c>
    </row>
    <row r="126" s="311" customFormat="1" ht="17.25" customHeight="1" spans="1:4">
      <c r="A126" s="331" t="s">
        <v>311</v>
      </c>
      <c r="B126" s="332">
        <f>SUM(B127:B128)</f>
        <v>504</v>
      </c>
      <c r="C126" s="335" t="s">
        <v>312</v>
      </c>
      <c r="D126" s="334">
        <f>SUM(D127:D129)</f>
        <v>3751</v>
      </c>
    </row>
    <row r="127" s="311" customFormat="1" ht="17.25" customHeight="1" spans="1:4">
      <c r="A127" s="331" t="s">
        <v>313</v>
      </c>
      <c r="B127" s="332">
        <v>485</v>
      </c>
      <c r="C127" s="336" t="s">
        <v>314</v>
      </c>
      <c r="D127" s="334">
        <v>3107</v>
      </c>
    </row>
    <row r="128" s="311" customFormat="1" ht="17.25" customHeight="1" spans="1:4">
      <c r="A128" s="331" t="s">
        <v>315</v>
      </c>
      <c r="B128" s="332">
        <v>19</v>
      </c>
      <c r="C128" s="336" t="s">
        <v>316</v>
      </c>
      <c r="D128" s="334">
        <v>615</v>
      </c>
    </row>
    <row r="129" s="311" customFormat="1" ht="17.25" customHeight="1" spans="1:4">
      <c r="A129" s="331" t="s">
        <v>317</v>
      </c>
      <c r="B129" s="332">
        <f>B130+B136</f>
        <v>3945</v>
      </c>
      <c r="C129" s="336" t="s">
        <v>318</v>
      </c>
      <c r="D129" s="334">
        <v>29</v>
      </c>
    </row>
    <row r="130" s="311" customFormat="1" ht="17.25" customHeight="1" spans="1:4">
      <c r="A130" s="331" t="s">
        <v>319</v>
      </c>
      <c r="B130" s="332">
        <f>SUM(B131:B135)</f>
        <v>2491</v>
      </c>
      <c r="C130" s="335" t="s">
        <v>320</v>
      </c>
      <c r="D130" s="334">
        <f>SUM(D131)</f>
        <v>9041</v>
      </c>
    </row>
    <row r="131" s="311" customFormat="1" ht="17.25" customHeight="1" spans="1:4">
      <c r="A131" s="331" t="s">
        <v>141</v>
      </c>
      <c r="B131" s="332">
        <v>572</v>
      </c>
      <c r="C131" s="336" t="s">
        <v>320</v>
      </c>
      <c r="D131" s="334">
        <v>9041</v>
      </c>
    </row>
    <row r="132" s="311" customFormat="1" ht="17.25" customHeight="1" spans="1:4">
      <c r="A132" s="331" t="s">
        <v>321</v>
      </c>
      <c r="B132" s="332">
        <v>411</v>
      </c>
      <c r="C132" s="333" t="s">
        <v>110</v>
      </c>
      <c r="D132" s="334">
        <v>1890</v>
      </c>
    </row>
    <row r="133" s="311" customFormat="1" ht="17.25" customHeight="1" spans="1:4">
      <c r="A133" s="331" t="s">
        <v>322</v>
      </c>
      <c r="B133" s="332">
        <f>1476-1</f>
        <v>1475</v>
      </c>
      <c r="C133" s="335" t="s">
        <v>323</v>
      </c>
      <c r="D133" s="334">
        <v>272</v>
      </c>
    </row>
    <row r="134" s="311" customFormat="1" ht="17.25" customHeight="1" spans="1:4">
      <c r="A134" s="331" t="s">
        <v>324</v>
      </c>
      <c r="B134" s="332">
        <v>27</v>
      </c>
      <c r="C134" s="336" t="s">
        <v>142</v>
      </c>
      <c r="D134" s="334">
        <v>272</v>
      </c>
    </row>
    <row r="135" s="311" customFormat="1" ht="17.25" customHeight="1" spans="1:4">
      <c r="A135" s="331" t="s">
        <v>325</v>
      </c>
      <c r="B135" s="332">
        <v>6</v>
      </c>
      <c r="C135" s="335" t="s">
        <v>326</v>
      </c>
      <c r="D135" s="334">
        <v>926</v>
      </c>
    </row>
    <row r="136" s="311" customFormat="1" ht="17.25" customHeight="1" spans="1:4">
      <c r="A136" s="331" t="s">
        <v>327</v>
      </c>
      <c r="B136" s="332">
        <f>SUM(B137:B139)</f>
        <v>1454</v>
      </c>
      <c r="C136" s="336" t="s">
        <v>328</v>
      </c>
      <c r="D136" s="334">
        <v>926</v>
      </c>
    </row>
    <row r="137" s="311" customFormat="1" ht="17.25" customHeight="1" spans="1:4">
      <c r="A137" s="331" t="s">
        <v>141</v>
      </c>
      <c r="B137" s="332">
        <f>529-1</f>
        <v>528</v>
      </c>
      <c r="C137" s="335" t="s">
        <v>329</v>
      </c>
      <c r="D137" s="334">
        <v>670</v>
      </c>
    </row>
    <row r="138" s="311" customFormat="1" ht="17.25" customHeight="1" spans="1:4">
      <c r="A138" s="331" t="s">
        <v>330</v>
      </c>
      <c r="B138" s="332">
        <v>327</v>
      </c>
      <c r="C138" s="336" t="s">
        <v>331</v>
      </c>
      <c r="D138" s="334">
        <v>421</v>
      </c>
    </row>
    <row r="139" s="311" customFormat="1" ht="17.25" customHeight="1" spans="1:4">
      <c r="A139" s="331" t="s">
        <v>332</v>
      </c>
      <c r="B139" s="332">
        <v>599</v>
      </c>
      <c r="C139" s="336" t="s">
        <v>333</v>
      </c>
      <c r="D139" s="334">
        <v>249</v>
      </c>
    </row>
    <row r="140" s="311" customFormat="1" ht="17.25" customHeight="1" spans="1:4">
      <c r="A140" s="331" t="s">
        <v>334</v>
      </c>
      <c r="B140" s="332">
        <f>B141+B147+B152+B157+B162+B169+B175+B179+B186+B188+B190+B192+B194+B196+B199+B204</f>
        <v>246140</v>
      </c>
      <c r="C140" s="335" t="s">
        <v>335</v>
      </c>
      <c r="D140" s="334">
        <v>22</v>
      </c>
    </row>
    <row r="141" s="311" customFormat="1" ht="17.25" customHeight="1" spans="1:4">
      <c r="A141" s="331" t="s">
        <v>336</v>
      </c>
      <c r="B141" s="332">
        <f>SUM(B142:B146)</f>
        <v>1780</v>
      </c>
      <c r="C141" s="336" t="s">
        <v>335</v>
      </c>
      <c r="D141" s="334">
        <v>22</v>
      </c>
    </row>
    <row r="142" s="311" customFormat="1" ht="17.25" customHeight="1" spans="1:4">
      <c r="A142" s="331" t="s">
        <v>141</v>
      </c>
      <c r="B142" s="332">
        <f>760+1</f>
        <v>761</v>
      </c>
      <c r="C142" s="333" t="s">
        <v>111</v>
      </c>
      <c r="D142" s="334">
        <f>D143+D147</f>
        <v>3421</v>
      </c>
    </row>
    <row r="143" s="311" customFormat="1" ht="17.25" customHeight="1" spans="1:4">
      <c r="A143" s="331" t="s">
        <v>180</v>
      </c>
      <c r="B143" s="332">
        <v>65</v>
      </c>
      <c r="C143" s="335" t="s">
        <v>337</v>
      </c>
      <c r="D143" s="334">
        <f>SUM(D144:D146)</f>
        <v>1781</v>
      </c>
    </row>
    <row r="144" s="311" customFormat="1" ht="17.25" customHeight="1" spans="1:4">
      <c r="A144" s="331" t="s">
        <v>338</v>
      </c>
      <c r="B144" s="332">
        <v>149</v>
      </c>
      <c r="C144" s="336" t="s">
        <v>142</v>
      </c>
      <c r="D144" s="334">
        <v>474</v>
      </c>
    </row>
    <row r="145" s="311" customFormat="1" ht="17.25" customHeight="1" spans="1:4">
      <c r="A145" s="331" t="s">
        <v>339</v>
      </c>
      <c r="B145" s="332">
        <v>636</v>
      </c>
      <c r="C145" s="336" t="s">
        <v>340</v>
      </c>
      <c r="D145" s="334">
        <v>421</v>
      </c>
    </row>
    <row r="146" s="311" customFormat="1" ht="17.25" customHeight="1" spans="1:4">
      <c r="A146" s="331" t="s">
        <v>341</v>
      </c>
      <c r="B146" s="332">
        <v>169</v>
      </c>
      <c r="C146" s="336" t="s">
        <v>342</v>
      </c>
      <c r="D146" s="334">
        <v>886</v>
      </c>
    </row>
    <row r="147" s="311" customFormat="1" ht="17.25" customHeight="1" spans="1:4">
      <c r="A147" s="331" t="s">
        <v>343</v>
      </c>
      <c r="B147" s="332">
        <f>SUM(B148:B151)</f>
        <v>30603</v>
      </c>
      <c r="C147" s="335" t="s">
        <v>344</v>
      </c>
      <c r="D147" s="334">
        <f>SUM(D148:D150)</f>
        <v>1640</v>
      </c>
    </row>
    <row r="148" s="311" customFormat="1" ht="17.25" customHeight="1" spans="1:4">
      <c r="A148" s="331" t="s">
        <v>141</v>
      </c>
      <c r="B148" s="332">
        <v>926</v>
      </c>
      <c r="C148" s="336" t="s">
        <v>142</v>
      </c>
      <c r="D148" s="334">
        <v>248</v>
      </c>
    </row>
    <row r="149" s="311" customFormat="1" ht="17.25" customHeight="1" spans="1:4">
      <c r="A149" s="331" t="s">
        <v>345</v>
      </c>
      <c r="B149" s="332">
        <v>14</v>
      </c>
      <c r="C149" s="336" t="s">
        <v>346</v>
      </c>
      <c r="D149" s="334">
        <v>791</v>
      </c>
    </row>
    <row r="150" s="311" customFormat="1" ht="17.25" customHeight="1" spans="1:4">
      <c r="A150" s="331" t="s">
        <v>347</v>
      </c>
      <c r="B150" s="332">
        <v>28962</v>
      </c>
      <c r="C150" s="336" t="s">
        <v>348</v>
      </c>
      <c r="D150" s="334">
        <v>601</v>
      </c>
    </row>
    <row r="151" s="311" customFormat="1" ht="17.25" customHeight="1" spans="1:4">
      <c r="A151" s="331" t="s">
        <v>349</v>
      </c>
      <c r="B151" s="332">
        <v>701</v>
      </c>
      <c r="C151" s="333" t="s">
        <v>112</v>
      </c>
      <c r="D151" s="334">
        <f>D152+D158+D162+D167+D175+D182+D188+D192+D199+D201+D203+D205+D207+D209+D212+D217</f>
        <v>180371</v>
      </c>
    </row>
    <row r="152" s="311" customFormat="1" ht="17.25" customHeight="1" spans="1:4">
      <c r="A152" s="331" t="s">
        <v>350</v>
      </c>
      <c r="B152" s="332">
        <f>SUM(B153:B156)</f>
        <v>113595</v>
      </c>
      <c r="C152" s="335" t="s">
        <v>351</v>
      </c>
      <c r="D152" s="334">
        <f>SUM(D153:D157)</f>
        <v>1670</v>
      </c>
    </row>
    <row r="153" s="311" customFormat="1" ht="17.25" customHeight="1" spans="1:4">
      <c r="A153" s="331" t="s">
        <v>352</v>
      </c>
      <c r="B153" s="332">
        <v>21968</v>
      </c>
      <c r="C153" s="336" t="s">
        <v>142</v>
      </c>
      <c r="D153" s="334">
        <v>595</v>
      </c>
    </row>
    <row r="154" s="311" customFormat="1" ht="17.25" customHeight="1" spans="1:4">
      <c r="A154" s="331" t="s">
        <v>353</v>
      </c>
      <c r="B154" s="332">
        <v>18071</v>
      </c>
      <c r="C154" s="336" t="s">
        <v>160</v>
      </c>
      <c r="D154" s="334">
        <v>96</v>
      </c>
    </row>
    <row r="155" s="311" customFormat="1" ht="17.25" customHeight="1" spans="1:4">
      <c r="A155" s="331" t="s">
        <v>354</v>
      </c>
      <c r="B155" s="332">
        <v>73429</v>
      </c>
      <c r="C155" s="336" t="s">
        <v>355</v>
      </c>
      <c r="D155" s="334">
        <v>156</v>
      </c>
    </row>
    <row r="156" s="311" customFormat="1" ht="17.25" customHeight="1" spans="1:4">
      <c r="A156" s="331" t="s">
        <v>356</v>
      </c>
      <c r="B156" s="332">
        <v>127</v>
      </c>
      <c r="C156" s="336" t="s">
        <v>357</v>
      </c>
      <c r="D156" s="334">
        <v>665</v>
      </c>
    </row>
    <row r="157" s="311" customFormat="1" ht="17.25" customHeight="1" spans="1:4">
      <c r="A157" s="331" t="s">
        <v>358</v>
      </c>
      <c r="B157" s="332">
        <f>SUM(B158:B161)</f>
        <v>6151</v>
      </c>
      <c r="C157" s="336" t="s">
        <v>359</v>
      </c>
      <c r="D157" s="334">
        <v>158</v>
      </c>
    </row>
    <row r="158" s="311" customFormat="1" ht="17.25" customHeight="1" spans="1:4">
      <c r="A158" s="331" t="s">
        <v>360</v>
      </c>
      <c r="B158" s="332">
        <v>1765</v>
      </c>
      <c r="C158" s="335" t="s">
        <v>361</v>
      </c>
      <c r="D158" s="334">
        <f>SUM(D159:D161)</f>
        <v>27446</v>
      </c>
    </row>
    <row r="159" s="311" customFormat="1" ht="17.25" customHeight="1" spans="1:4">
      <c r="A159" s="331" t="s">
        <v>362</v>
      </c>
      <c r="B159" s="332">
        <v>83</v>
      </c>
      <c r="C159" s="336" t="s">
        <v>142</v>
      </c>
      <c r="D159" s="334">
        <v>926</v>
      </c>
    </row>
    <row r="160" s="311" customFormat="1" ht="17.25" customHeight="1" spans="1:4">
      <c r="A160" s="331" t="s">
        <v>363</v>
      </c>
      <c r="B160" s="332">
        <v>413</v>
      </c>
      <c r="C160" s="336" t="s">
        <v>364</v>
      </c>
      <c r="D160" s="334">
        <v>25419</v>
      </c>
    </row>
    <row r="161" s="311" customFormat="1" ht="17.25" customHeight="1" spans="1:4">
      <c r="A161" s="331" t="s">
        <v>365</v>
      </c>
      <c r="B161" s="332">
        <v>3890</v>
      </c>
      <c r="C161" s="336" t="s">
        <v>366</v>
      </c>
      <c r="D161" s="334">
        <v>1101</v>
      </c>
    </row>
    <row r="162" s="311" customFormat="1" ht="17.25" customHeight="1" spans="1:4">
      <c r="A162" s="331" t="s">
        <v>367</v>
      </c>
      <c r="B162" s="332">
        <f>SUM(B163:B168)</f>
        <v>7954</v>
      </c>
      <c r="C162" s="335" t="s">
        <v>368</v>
      </c>
      <c r="D162" s="334">
        <f>SUM(D163:D166)</f>
        <v>104544</v>
      </c>
    </row>
    <row r="163" s="311" customFormat="1" ht="17.25" customHeight="1" spans="1:4">
      <c r="A163" s="331" t="s">
        <v>369</v>
      </c>
      <c r="B163" s="332">
        <v>3497</v>
      </c>
      <c r="C163" s="336" t="s">
        <v>370</v>
      </c>
      <c r="D163" s="334">
        <v>21454</v>
      </c>
    </row>
    <row r="164" s="311" customFormat="1" ht="17.25" customHeight="1" spans="1:4">
      <c r="A164" s="331" t="s">
        <v>371</v>
      </c>
      <c r="B164" s="332">
        <v>2781</v>
      </c>
      <c r="C164" s="336" t="s">
        <v>372</v>
      </c>
      <c r="D164" s="334">
        <v>11527</v>
      </c>
    </row>
    <row r="165" s="311" customFormat="1" ht="17.25" customHeight="1" spans="1:4">
      <c r="A165" s="331" t="s">
        <v>373</v>
      </c>
      <c r="B165" s="332">
        <v>164</v>
      </c>
      <c r="C165" s="336" t="s">
        <v>374</v>
      </c>
      <c r="D165" s="334">
        <v>71433</v>
      </c>
    </row>
    <row r="166" s="311" customFormat="1" ht="17.25" customHeight="1" spans="1:4">
      <c r="A166" s="331" t="s">
        <v>375</v>
      </c>
      <c r="B166" s="332">
        <v>1094</v>
      </c>
      <c r="C166" s="336" t="s">
        <v>376</v>
      </c>
      <c r="D166" s="334">
        <v>130</v>
      </c>
    </row>
    <row r="167" s="311" customFormat="1" ht="17.25" customHeight="1" spans="1:4">
      <c r="A167" s="331" t="s">
        <v>377</v>
      </c>
      <c r="B167" s="332">
        <v>5</v>
      </c>
      <c r="C167" s="335" t="s">
        <v>378</v>
      </c>
      <c r="D167" s="334">
        <f>SUM(D168:D174)</f>
        <v>3978</v>
      </c>
    </row>
    <row r="168" s="311" customFormat="1" ht="17.25" customHeight="1" spans="1:4">
      <c r="A168" s="331" t="s">
        <v>379</v>
      </c>
      <c r="B168" s="332">
        <f>412+1</f>
        <v>413</v>
      </c>
      <c r="C168" s="336" t="s">
        <v>380</v>
      </c>
      <c r="D168" s="334">
        <v>113</v>
      </c>
    </row>
    <row r="169" s="311" customFormat="1" ht="17.25" customHeight="1" spans="1:4">
      <c r="A169" s="331" t="s">
        <v>381</v>
      </c>
      <c r="B169" s="332">
        <f>SUM(B170:B174)</f>
        <v>42309</v>
      </c>
      <c r="C169" s="336" t="s">
        <v>382</v>
      </c>
      <c r="D169" s="334">
        <v>319</v>
      </c>
    </row>
    <row r="170" s="311" customFormat="1" ht="17.25" customHeight="1" spans="1:4">
      <c r="A170" s="331" t="s">
        <v>383</v>
      </c>
      <c r="B170" s="332">
        <v>604</v>
      </c>
      <c r="C170" s="336" t="s">
        <v>384</v>
      </c>
      <c r="D170" s="334">
        <v>790</v>
      </c>
    </row>
    <row r="171" s="311" customFormat="1" ht="17.25" customHeight="1" spans="1:4">
      <c r="A171" s="331" t="s">
        <v>385</v>
      </c>
      <c r="B171" s="332">
        <f>37649+1</f>
        <v>37650</v>
      </c>
      <c r="C171" s="336" t="s">
        <v>386</v>
      </c>
      <c r="D171" s="334">
        <v>574</v>
      </c>
    </row>
    <row r="172" s="311" customFormat="1" ht="17.25" customHeight="1" spans="1:4">
      <c r="A172" s="331" t="s">
        <v>387</v>
      </c>
      <c r="B172" s="332">
        <v>1246</v>
      </c>
      <c r="C172" s="336" t="s">
        <v>388</v>
      </c>
      <c r="D172" s="334">
        <v>35</v>
      </c>
    </row>
    <row r="173" s="311" customFormat="1" ht="17.25" customHeight="1" spans="1:4">
      <c r="A173" s="331" t="s">
        <v>389</v>
      </c>
      <c r="B173" s="332">
        <v>3</v>
      </c>
      <c r="C173" s="336" t="s">
        <v>390</v>
      </c>
      <c r="D173" s="334">
        <v>585</v>
      </c>
    </row>
    <row r="174" s="311" customFormat="1" ht="17.25" customHeight="1" spans="1:4">
      <c r="A174" s="331" t="s">
        <v>391</v>
      </c>
      <c r="B174" s="332">
        <v>2806</v>
      </c>
      <c r="C174" s="336" t="s">
        <v>392</v>
      </c>
      <c r="D174" s="334">
        <v>1562</v>
      </c>
    </row>
    <row r="175" s="311" customFormat="1" ht="17.25" customHeight="1" spans="1:4">
      <c r="A175" s="331" t="s">
        <v>393</v>
      </c>
      <c r="B175" s="332">
        <f>SUM(B176:B178)</f>
        <v>1478</v>
      </c>
      <c r="C175" s="335" t="s">
        <v>394</v>
      </c>
      <c r="D175" s="334">
        <f>SUM(D176:D181)</f>
        <v>6839</v>
      </c>
    </row>
    <row r="176" s="311" customFormat="1" ht="17.25" customHeight="1" spans="1:4">
      <c r="A176" s="331" t="s">
        <v>395</v>
      </c>
      <c r="B176" s="332">
        <v>220</v>
      </c>
      <c r="C176" s="336" t="s">
        <v>396</v>
      </c>
      <c r="D176" s="334">
        <v>3500</v>
      </c>
    </row>
    <row r="177" s="311" customFormat="1" ht="17.25" customHeight="1" spans="1:4">
      <c r="A177" s="331" t="s">
        <v>397</v>
      </c>
      <c r="B177" s="332">
        <v>797</v>
      </c>
      <c r="C177" s="336" t="s">
        <v>398</v>
      </c>
      <c r="D177" s="334">
        <v>2266</v>
      </c>
    </row>
    <row r="178" s="311" customFormat="1" ht="17.25" customHeight="1" spans="1:4">
      <c r="A178" s="331" t="s">
        <v>399</v>
      </c>
      <c r="B178" s="332">
        <v>461</v>
      </c>
      <c r="C178" s="336" t="s">
        <v>400</v>
      </c>
      <c r="D178" s="334">
        <v>48</v>
      </c>
    </row>
    <row r="179" s="311" customFormat="1" ht="17.25" customHeight="1" spans="1:4">
      <c r="A179" s="331" t="s">
        <v>401</v>
      </c>
      <c r="B179" s="332">
        <f>SUM(B180:B185)</f>
        <v>11283</v>
      </c>
      <c r="C179" s="336" t="s">
        <v>402</v>
      </c>
      <c r="D179" s="334">
        <v>562</v>
      </c>
    </row>
    <row r="180" s="311" customFormat="1" ht="17.25" customHeight="1" spans="1:4">
      <c r="A180" s="331" t="s">
        <v>141</v>
      </c>
      <c r="B180" s="332">
        <v>244</v>
      </c>
      <c r="C180" s="336" t="s">
        <v>403</v>
      </c>
      <c r="D180" s="334">
        <v>2</v>
      </c>
    </row>
    <row r="181" s="311" customFormat="1" ht="17.25" customHeight="1" spans="1:4">
      <c r="A181" s="331" t="s">
        <v>404</v>
      </c>
      <c r="B181" s="332">
        <v>557</v>
      </c>
      <c r="C181" s="336" t="s">
        <v>405</v>
      </c>
      <c r="D181" s="334">
        <v>461</v>
      </c>
    </row>
    <row r="182" s="311" customFormat="1" ht="17.25" customHeight="1" spans="1:4">
      <c r="A182" s="331" t="s">
        <v>406</v>
      </c>
      <c r="B182" s="332">
        <v>3266</v>
      </c>
      <c r="C182" s="335" t="s">
        <v>407</v>
      </c>
      <c r="D182" s="334">
        <f>SUM(D183:D187)</f>
        <v>9870</v>
      </c>
    </row>
    <row r="183" s="311" customFormat="1" ht="17.25" customHeight="1" spans="1:4">
      <c r="A183" s="331" t="s">
        <v>408</v>
      </c>
      <c r="B183" s="332">
        <v>5</v>
      </c>
      <c r="C183" s="336" t="s">
        <v>409</v>
      </c>
      <c r="D183" s="334">
        <v>578</v>
      </c>
    </row>
    <row r="184" s="311" customFormat="1" ht="17.25" customHeight="1" spans="1:4">
      <c r="A184" s="331" t="s">
        <v>410</v>
      </c>
      <c r="B184" s="332">
        <v>4318</v>
      </c>
      <c r="C184" s="336" t="s">
        <v>411</v>
      </c>
      <c r="D184" s="334">
        <v>5522</v>
      </c>
    </row>
    <row r="185" s="311" customFormat="1" ht="17.25" customHeight="1" spans="1:4">
      <c r="A185" s="331" t="s">
        <v>412</v>
      </c>
      <c r="B185" s="332">
        <v>2893</v>
      </c>
      <c r="C185" s="336" t="s">
        <v>413</v>
      </c>
      <c r="D185" s="334">
        <v>2249</v>
      </c>
    </row>
    <row r="186" s="311" customFormat="1" ht="17.25" customHeight="1" spans="1:4">
      <c r="A186" s="331" t="s">
        <v>414</v>
      </c>
      <c r="B186" s="332">
        <f t="shared" ref="B186:B190" si="1">SUM(B187)</f>
        <v>3</v>
      </c>
      <c r="C186" s="336" t="s">
        <v>415</v>
      </c>
      <c r="D186" s="334">
        <v>19</v>
      </c>
    </row>
    <row r="187" s="311" customFormat="1" ht="17.25" customHeight="1" spans="1:4">
      <c r="A187" s="331" t="s">
        <v>416</v>
      </c>
      <c r="B187" s="332">
        <v>3</v>
      </c>
      <c r="C187" s="336" t="s">
        <v>417</v>
      </c>
      <c r="D187" s="334">
        <v>1502</v>
      </c>
    </row>
    <row r="188" s="311" customFormat="1" ht="17.25" customHeight="1" spans="1:4">
      <c r="A188" s="331" t="s">
        <v>418</v>
      </c>
      <c r="B188" s="332">
        <f t="shared" si="1"/>
        <v>18374</v>
      </c>
      <c r="C188" s="335" t="s">
        <v>419</v>
      </c>
      <c r="D188" s="334">
        <f>SUM(D189:D191)</f>
        <v>1754</v>
      </c>
    </row>
    <row r="189" s="311" customFormat="1" ht="17.25" customHeight="1" spans="1:4">
      <c r="A189" s="331" t="s">
        <v>420</v>
      </c>
      <c r="B189" s="332">
        <v>18374</v>
      </c>
      <c r="C189" s="336" t="s">
        <v>421</v>
      </c>
      <c r="D189" s="334">
        <v>148</v>
      </c>
    </row>
    <row r="190" s="311" customFormat="1" ht="17.25" customHeight="1" spans="1:4">
      <c r="A190" s="331" t="s">
        <v>422</v>
      </c>
      <c r="B190" s="332">
        <f t="shared" si="1"/>
        <v>5174</v>
      </c>
      <c r="C190" s="336" t="s">
        <v>423</v>
      </c>
      <c r="D190" s="334">
        <v>955</v>
      </c>
    </row>
    <row r="191" s="311" customFormat="1" ht="17.25" customHeight="1" spans="1:4">
      <c r="A191" s="331" t="s">
        <v>424</v>
      </c>
      <c r="B191" s="332">
        <v>5174</v>
      </c>
      <c r="C191" s="336" t="s">
        <v>425</v>
      </c>
      <c r="D191" s="334">
        <v>651</v>
      </c>
    </row>
    <row r="192" s="311" customFormat="1" ht="17.25" customHeight="1" spans="1:4">
      <c r="A192" s="331" t="s">
        <v>426</v>
      </c>
      <c r="B192" s="332">
        <f>SUM(B193)</f>
        <v>1173</v>
      </c>
      <c r="C192" s="335" t="s">
        <v>427</v>
      </c>
      <c r="D192" s="334">
        <f>SUM(D193:D198)</f>
        <v>6963</v>
      </c>
    </row>
    <row r="193" s="311" customFormat="1" ht="17.25" customHeight="1" spans="1:4">
      <c r="A193" s="331" t="s">
        <v>428</v>
      </c>
      <c r="B193" s="332">
        <v>1173</v>
      </c>
      <c r="C193" s="336" t="s">
        <v>142</v>
      </c>
      <c r="D193" s="334">
        <v>247</v>
      </c>
    </row>
    <row r="194" s="311" customFormat="1" ht="17.25" customHeight="1" spans="1:4">
      <c r="A194" s="331" t="s">
        <v>429</v>
      </c>
      <c r="B194" s="332">
        <f>SUM(B195)</f>
        <v>205</v>
      </c>
      <c r="C194" s="336" t="s">
        <v>430</v>
      </c>
      <c r="D194" s="334">
        <v>619</v>
      </c>
    </row>
    <row r="195" s="311" customFormat="1" ht="17.25" customHeight="1" spans="1:4">
      <c r="A195" s="331" t="s">
        <v>431</v>
      </c>
      <c r="B195" s="332">
        <v>205</v>
      </c>
      <c r="C195" s="336" t="s">
        <v>432</v>
      </c>
      <c r="D195" s="334">
        <v>3386</v>
      </c>
    </row>
    <row r="196" s="311" customFormat="1" ht="17.25" customHeight="1" spans="1:4">
      <c r="A196" s="331" t="s">
        <v>433</v>
      </c>
      <c r="B196" s="332">
        <f>SUM(B197:B198)</f>
        <v>3166</v>
      </c>
      <c r="C196" s="336" t="s">
        <v>434</v>
      </c>
      <c r="D196" s="334">
        <v>2</v>
      </c>
    </row>
    <row r="197" s="311" customFormat="1" ht="17.25" customHeight="1" spans="1:4">
      <c r="A197" s="331" t="s">
        <v>435</v>
      </c>
      <c r="B197" s="332">
        <v>1501</v>
      </c>
      <c r="C197" s="336" t="s">
        <v>436</v>
      </c>
      <c r="D197" s="334">
        <v>2496</v>
      </c>
    </row>
    <row r="198" s="311" customFormat="1" ht="17.25" customHeight="1" spans="1:4">
      <c r="A198" s="331" t="s">
        <v>437</v>
      </c>
      <c r="B198" s="332">
        <v>1665</v>
      </c>
      <c r="C198" s="336" t="s">
        <v>438</v>
      </c>
      <c r="D198" s="334">
        <v>213</v>
      </c>
    </row>
    <row r="199" s="311" customFormat="1" ht="17.25" customHeight="1" spans="1:4">
      <c r="A199" s="331" t="s">
        <v>439</v>
      </c>
      <c r="B199" s="332">
        <f>SUM(B200:B203)</f>
        <v>2590</v>
      </c>
      <c r="C199" s="335" t="s">
        <v>440</v>
      </c>
      <c r="D199" s="334">
        <f t="shared" ref="D199:D203" si="2">SUM(D200)</f>
        <v>3</v>
      </c>
    </row>
    <row r="200" s="311" customFormat="1" ht="17.25" customHeight="1" spans="1:4">
      <c r="A200" s="331" t="s">
        <v>141</v>
      </c>
      <c r="B200" s="332">
        <v>231</v>
      </c>
      <c r="C200" s="336" t="s">
        <v>441</v>
      </c>
      <c r="D200" s="334">
        <v>3</v>
      </c>
    </row>
    <row r="201" s="311" customFormat="1" ht="17.25" customHeight="1" spans="1:4">
      <c r="A201" s="331" t="s">
        <v>442</v>
      </c>
      <c r="B201" s="332">
        <v>1336</v>
      </c>
      <c r="C201" s="335" t="s">
        <v>443</v>
      </c>
      <c r="D201" s="334">
        <f t="shared" si="2"/>
        <v>5557</v>
      </c>
    </row>
    <row r="202" s="311" customFormat="1" ht="17.25" customHeight="1" spans="1:4">
      <c r="A202" s="331" t="s">
        <v>163</v>
      </c>
      <c r="B202" s="332">
        <v>911</v>
      </c>
      <c r="C202" s="336" t="s">
        <v>444</v>
      </c>
      <c r="D202" s="334">
        <v>5557</v>
      </c>
    </row>
    <row r="203" s="311" customFormat="1" ht="17.25" customHeight="1" spans="1:4">
      <c r="A203" s="331" t="s">
        <v>445</v>
      </c>
      <c r="B203" s="332">
        <v>112</v>
      </c>
      <c r="C203" s="335" t="s">
        <v>446</v>
      </c>
      <c r="D203" s="334">
        <f t="shared" si="2"/>
        <v>4601</v>
      </c>
    </row>
    <row r="204" s="311" customFormat="1" ht="17.25" customHeight="1" spans="1:4">
      <c r="A204" s="331" t="s">
        <v>447</v>
      </c>
      <c r="B204" s="332">
        <f>SUM(B205)</f>
        <v>302</v>
      </c>
      <c r="C204" s="336" t="s">
        <v>448</v>
      </c>
      <c r="D204" s="334">
        <v>4601</v>
      </c>
    </row>
    <row r="205" s="311" customFormat="1" ht="17.25" customHeight="1" spans="1:4">
      <c r="A205" s="331" t="s">
        <v>449</v>
      </c>
      <c r="B205" s="332">
        <v>302</v>
      </c>
      <c r="C205" s="335" t="s">
        <v>450</v>
      </c>
      <c r="D205" s="334">
        <f>SUM(D206)</f>
        <v>915</v>
      </c>
    </row>
    <row r="206" s="311" customFormat="1" ht="17.25" customHeight="1" spans="1:4">
      <c r="A206" s="331" t="s">
        <v>451</v>
      </c>
      <c r="B206" s="332">
        <f>B207+B210+B213+B216+B223+B225+B227+B232+B235+B238+B240+B245</f>
        <v>65878</v>
      </c>
      <c r="C206" s="336" t="s">
        <v>452</v>
      </c>
      <c r="D206" s="334">
        <v>915</v>
      </c>
    </row>
    <row r="207" s="311" customFormat="1" ht="17.25" customHeight="1" spans="1:4">
      <c r="A207" s="331" t="s">
        <v>453</v>
      </c>
      <c r="B207" s="332">
        <f>SUM(B208:B209)</f>
        <v>1346</v>
      </c>
      <c r="C207" s="335" t="s">
        <v>454</v>
      </c>
      <c r="D207" s="334">
        <f>SUM(D208)</f>
        <v>102</v>
      </c>
    </row>
    <row r="208" s="311" customFormat="1" ht="17.25" customHeight="1" spans="1:4">
      <c r="A208" s="331" t="s">
        <v>141</v>
      </c>
      <c r="B208" s="332">
        <v>1212</v>
      </c>
      <c r="C208" s="336" t="s">
        <v>455</v>
      </c>
      <c r="D208" s="334">
        <v>102</v>
      </c>
    </row>
    <row r="209" s="311" customFormat="1" ht="17.25" customHeight="1" spans="1:4">
      <c r="A209" s="331" t="s">
        <v>456</v>
      </c>
      <c r="B209" s="332">
        <f>133+1</f>
        <v>134</v>
      </c>
      <c r="C209" s="335" t="s">
        <v>457</v>
      </c>
      <c r="D209" s="334">
        <f>SUM(D210:D211)</f>
        <v>3145</v>
      </c>
    </row>
    <row r="210" s="311" customFormat="1" ht="17.25" customHeight="1" spans="1:4">
      <c r="A210" s="331" t="s">
        <v>458</v>
      </c>
      <c r="B210" s="332">
        <f>SUM(B211:B212)</f>
        <v>1031</v>
      </c>
      <c r="C210" s="336" t="s">
        <v>459</v>
      </c>
      <c r="D210" s="334">
        <v>2219</v>
      </c>
    </row>
    <row r="211" s="311" customFormat="1" ht="17.25" customHeight="1" spans="1:4">
      <c r="A211" s="331" t="s">
        <v>460</v>
      </c>
      <c r="B211" s="332">
        <v>191</v>
      </c>
      <c r="C211" s="336" t="s">
        <v>461</v>
      </c>
      <c r="D211" s="334">
        <v>926</v>
      </c>
    </row>
    <row r="212" s="311" customFormat="1" ht="17.25" customHeight="1" spans="1:4">
      <c r="A212" s="331" t="s">
        <v>462</v>
      </c>
      <c r="B212" s="332">
        <v>840</v>
      </c>
      <c r="C212" s="335" t="s">
        <v>463</v>
      </c>
      <c r="D212" s="334">
        <f>SUM(D213:D216)</f>
        <v>2861</v>
      </c>
    </row>
    <row r="213" s="311" customFormat="1" ht="17.25" customHeight="1" spans="1:4">
      <c r="A213" s="331" t="s">
        <v>464</v>
      </c>
      <c r="B213" s="332">
        <f>SUM(B214:B215)</f>
        <v>6029</v>
      </c>
      <c r="C213" s="336" t="s">
        <v>142</v>
      </c>
      <c r="D213" s="334">
        <v>212</v>
      </c>
    </row>
    <row r="214" s="311" customFormat="1" ht="17.25" customHeight="1" spans="1:4">
      <c r="A214" s="331" t="s">
        <v>465</v>
      </c>
      <c r="B214" s="332">
        <v>5893</v>
      </c>
      <c r="C214" s="336" t="s">
        <v>466</v>
      </c>
      <c r="D214" s="334">
        <v>1463</v>
      </c>
    </row>
    <row r="215" s="311" customFormat="1" ht="17.25" customHeight="1" spans="1:4">
      <c r="A215" s="331" t="s">
        <v>467</v>
      </c>
      <c r="B215" s="332">
        <v>136</v>
      </c>
      <c r="C215" s="336" t="s">
        <v>164</v>
      </c>
      <c r="D215" s="334">
        <v>922</v>
      </c>
    </row>
    <row r="216" s="311" customFormat="1" ht="17.25" customHeight="1" spans="1:4">
      <c r="A216" s="331" t="s">
        <v>468</v>
      </c>
      <c r="B216" s="332">
        <f>SUM(B217:B222)</f>
        <v>19705</v>
      </c>
      <c r="C216" s="336" t="s">
        <v>469</v>
      </c>
      <c r="D216" s="334">
        <v>264</v>
      </c>
    </row>
    <row r="217" s="311" customFormat="1" ht="17.25" customHeight="1" spans="1:4">
      <c r="A217" s="331" t="s">
        <v>470</v>
      </c>
      <c r="B217" s="332">
        <v>2697</v>
      </c>
      <c r="C217" s="335" t="s">
        <v>471</v>
      </c>
      <c r="D217" s="334">
        <f>SUM(D218)</f>
        <v>123</v>
      </c>
    </row>
    <row r="218" s="311" customFormat="1" ht="17.25" customHeight="1" spans="1:4">
      <c r="A218" s="331" t="s">
        <v>472</v>
      </c>
      <c r="B218" s="332">
        <v>1056</v>
      </c>
      <c r="C218" s="336" t="s">
        <v>471</v>
      </c>
      <c r="D218" s="334">
        <v>123</v>
      </c>
    </row>
    <row r="219" s="311" customFormat="1" ht="17.25" customHeight="1" spans="1:4">
      <c r="A219" s="331" t="s">
        <v>473</v>
      </c>
      <c r="B219" s="332">
        <v>1147</v>
      </c>
      <c r="C219" s="333" t="s">
        <v>113</v>
      </c>
      <c r="D219" s="334">
        <f>D220+D223+D226+D229+D236+D238+D242+D244+D246+D248+D252</f>
        <v>50191</v>
      </c>
    </row>
    <row r="220" s="311" customFormat="1" ht="17.25" customHeight="1" spans="1:4">
      <c r="A220" s="331" t="s">
        <v>474</v>
      </c>
      <c r="B220" s="332">
        <f>7359+1</f>
        <v>7360</v>
      </c>
      <c r="C220" s="335" t="s">
        <v>475</v>
      </c>
      <c r="D220" s="334">
        <f>SUM(D221:D222)</f>
        <v>1427</v>
      </c>
    </row>
    <row r="221" s="311" customFormat="1" ht="17.25" customHeight="1" spans="1:4">
      <c r="A221" s="331" t="s">
        <v>476</v>
      </c>
      <c r="B221" s="332">
        <v>732</v>
      </c>
      <c r="C221" s="336" t="s">
        <v>142</v>
      </c>
      <c r="D221" s="334">
        <v>1167</v>
      </c>
    </row>
    <row r="222" s="311" customFormat="1" ht="17.25" customHeight="1" spans="1:4">
      <c r="A222" s="331" t="s">
        <v>477</v>
      </c>
      <c r="B222" s="332">
        <v>6713</v>
      </c>
      <c r="C222" s="336" t="s">
        <v>478</v>
      </c>
      <c r="D222" s="334">
        <v>260</v>
      </c>
    </row>
    <row r="223" s="311" customFormat="1" ht="17.25" customHeight="1" spans="1:4">
      <c r="A223" s="331" t="s">
        <v>479</v>
      </c>
      <c r="B223" s="332">
        <f>SUM(B224)</f>
        <v>4</v>
      </c>
      <c r="C223" s="335" t="s">
        <v>480</v>
      </c>
      <c r="D223" s="334">
        <f>SUM(D224:D225)</f>
        <v>897</v>
      </c>
    </row>
    <row r="224" s="311" customFormat="1" ht="17.25" customHeight="1" spans="1:4">
      <c r="A224" s="331" t="s">
        <v>481</v>
      </c>
      <c r="B224" s="332">
        <v>4</v>
      </c>
      <c r="C224" s="336" t="s">
        <v>482</v>
      </c>
      <c r="D224" s="334">
        <v>100</v>
      </c>
    </row>
    <row r="225" s="311" customFormat="1" ht="17.25" customHeight="1" spans="1:4">
      <c r="A225" s="331" t="s">
        <v>483</v>
      </c>
      <c r="B225" s="332">
        <f>SUM(B226)</f>
        <v>6209</v>
      </c>
      <c r="C225" s="336" t="s">
        <v>484</v>
      </c>
      <c r="D225" s="334">
        <v>797</v>
      </c>
    </row>
    <row r="226" s="311" customFormat="1" ht="17.25" customHeight="1" spans="1:4">
      <c r="A226" s="331" t="s">
        <v>485</v>
      </c>
      <c r="B226" s="332">
        <v>6209</v>
      </c>
      <c r="C226" s="335" t="s">
        <v>486</v>
      </c>
      <c r="D226" s="334">
        <f>SUM(D227:D228)</f>
        <v>4883</v>
      </c>
    </row>
    <row r="227" s="311" customFormat="1" ht="17.25" customHeight="1" spans="1:4">
      <c r="A227" s="331" t="s">
        <v>487</v>
      </c>
      <c r="B227" s="332">
        <f>SUM(B228:B231)</f>
        <v>17259</v>
      </c>
      <c r="C227" s="336" t="s">
        <v>488</v>
      </c>
      <c r="D227" s="334">
        <v>4749</v>
      </c>
    </row>
    <row r="228" s="311" customFormat="1" ht="17.25" customHeight="1" spans="1:4">
      <c r="A228" s="331" t="s">
        <v>489</v>
      </c>
      <c r="B228" s="332">
        <v>6184</v>
      </c>
      <c r="C228" s="336" t="s">
        <v>490</v>
      </c>
      <c r="D228" s="334">
        <v>134</v>
      </c>
    </row>
    <row r="229" s="311" customFormat="1" ht="17.25" customHeight="1" spans="1:4">
      <c r="A229" s="331" t="s">
        <v>491</v>
      </c>
      <c r="B229" s="332">
        <v>10087</v>
      </c>
      <c r="C229" s="335" t="s">
        <v>492</v>
      </c>
      <c r="D229" s="334">
        <f>SUM(D230:D235)</f>
        <v>16310</v>
      </c>
    </row>
    <row r="230" s="311" customFormat="1" ht="17.25" customHeight="1" spans="1:4">
      <c r="A230" s="331" t="s">
        <v>493</v>
      </c>
      <c r="B230" s="332">
        <v>968</v>
      </c>
      <c r="C230" s="336" t="s">
        <v>494</v>
      </c>
      <c r="D230" s="334">
        <v>2647</v>
      </c>
    </row>
    <row r="231" s="311" customFormat="1" ht="17.25" customHeight="1" spans="1:4">
      <c r="A231" s="331" t="s">
        <v>495</v>
      </c>
      <c r="B231" s="332">
        <v>20</v>
      </c>
      <c r="C231" s="336" t="s">
        <v>496</v>
      </c>
      <c r="D231" s="334">
        <v>1002</v>
      </c>
    </row>
    <row r="232" s="311" customFormat="1" ht="17.25" customHeight="1" spans="1:4">
      <c r="A232" s="331" t="s">
        <v>497</v>
      </c>
      <c r="B232" s="332">
        <f>SUM(B233:B234)</f>
        <v>8260</v>
      </c>
      <c r="C232" s="336" t="s">
        <v>498</v>
      </c>
      <c r="D232" s="334">
        <v>1220</v>
      </c>
    </row>
    <row r="233" s="311" customFormat="1" ht="17.25" customHeight="1" spans="1:4">
      <c r="A233" s="331" t="s">
        <v>499</v>
      </c>
      <c r="B233" s="332">
        <v>293</v>
      </c>
      <c r="C233" s="336" t="s">
        <v>500</v>
      </c>
      <c r="D233" s="334">
        <v>6877</v>
      </c>
    </row>
    <row r="234" s="311" customFormat="1" ht="17.25" customHeight="1" spans="1:4">
      <c r="A234" s="331" t="s">
        <v>501</v>
      </c>
      <c r="B234" s="332">
        <v>7967</v>
      </c>
      <c r="C234" s="336" t="s">
        <v>502</v>
      </c>
      <c r="D234" s="334">
        <v>151</v>
      </c>
    </row>
    <row r="235" s="311" customFormat="1" ht="17.25" customHeight="1" spans="1:4">
      <c r="A235" s="331" t="s">
        <v>503</v>
      </c>
      <c r="B235" s="332">
        <f>SUM(B236:B237)</f>
        <v>2775</v>
      </c>
      <c r="C235" s="336" t="s">
        <v>504</v>
      </c>
      <c r="D235" s="334">
        <v>4413</v>
      </c>
    </row>
    <row r="236" s="311" customFormat="1" ht="17.25" customHeight="1" spans="1:4">
      <c r="A236" s="331" t="s">
        <v>505</v>
      </c>
      <c r="B236" s="332">
        <v>2773</v>
      </c>
      <c r="C236" s="335" t="s">
        <v>506</v>
      </c>
      <c r="D236" s="334">
        <f>SUM(D237)</f>
        <v>4115</v>
      </c>
    </row>
    <row r="237" s="311" customFormat="1" ht="17.25" customHeight="1" spans="1:4">
      <c r="A237" s="331" t="s">
        <v>507</v>
      </c>
      <c r="B237" s="332">
        <v>2</v>
      </c>
      <c r="C237" s="336" t="s">
        <v>508</v>
      </c>
      <c r="D237" s="334">
        <v>4115</v>
      </c>
    </row>
    <row r="238" s="311" customFormat="1" ht="17.25" customHeight="1" spans="1:4">
      <c r="A238" s="331" t="s">
        <v>509</v>
      </c>
      <c r="B238" s="332">
        <f>SUM(B239)</f>
        <v>178</v>
      </c>
      <c r="C238" s="335" t="s">
        <v>510</v>
      </c>
      <c r="D238" s="334">
        <f>SUM(D239:D241)</f>
        <v>15592</v>
      </c>
    </row>
    <row r="239" s="311" customFormat="1" ht="17.25" customHeight="1" spans="1:4">
      <c r="A239" s="331" t="s">
        <v>511</v>
      </c>
      <c r="B239" s="332">
        <v>178</v>
      </c>
      <c r="C239" s="336" t="s">
        <v>512</v>
      </c>
      <c r="D239" s="334">
        <v>5016</v>
      </c>
    </row>
    <row r="240" s="311" customFormat="1" ht="17.25" customHeight="1" spans="1:4">
      <c r="A240" s="331" t="s">
        <v>513</v>
      </c>
      <c r="B240" s="332">
        <f>SUM(B241:B244)</f>
        <v>180</v>
      </c>
      <c r="C240" s="336" t="s">
        <v>514</v>
      </c>
      <c r="D240" s="334">
        <v>9586</v>
      </c>
    </row>
    <row r="241" s="311" customFormat="1" ht="17.25" customHeight="1" spans="1:4">
      <c r="A241" s="331" t="s">
        <v>141</v>
      </c>
      <c r="B241" s="332">
        <f>102-1</f>
        <v>101</v>
      </c>
      <c r="C241" s="336" t="s">
        <v>515</v>
      </c>
      <c r="D241" s="334">
        <v>990</v>
      </c>
    </row>
    <row r="242" s="311" customFormat="1" ht="17.25" customHeight="1" spans="1:4">
      <c r="A242" s="331" t="s">
        <v>180</v>
      </c>
      <c r="B242" s="332">
        <v>2</v>
      </c>
      <c r="C242" s="335" t="s">
        <v>516</v>
      </c>
      <c r="D242" s="334">
        <f t="shared" ref="D242:D246" si="3">SUM(D243)</f>
        <v>5070</v>
      </c>
    </row>
    <row r="243" s="311" customFormat="1" ht="17.25" customHeight="1" spans="1:4">
      <c r="A243" s="331" t="s">
        <v>517</v>
      </c>
      <c r="B243" s="332">
        <v>26</v>
      </c>
      <c r="C243" s="336" t="s">
        <v>518</v>
      </c>
      <c r="D243" s="334">
        <v>5070</v>
      </c>
    </row>
    <row r="244" s="311" customFormat="1" ht="17.25" customHeight="1" spans="1:4">
      <c r="A244" s="331" t="s">
        <v>519</v>
      </c>
      <c r="B244" s="332">
        <v>51</v>
      </c>
      <c r="C244" s="335" t="s">
        <v>520</v>
      </c>
      <c r="D244" s="334">
        <f t="shared" si="3"/>
        <v>1476</v>
      </c>
    </row>
    <row r="245" s="311" customFormat="1" ht="17.25" customHeight="1" spans="1:4">
      <c r="A245" s="331" t="s">
        <v>521</v>
      </c>
      <c r="B245" s="332">
        <f>SUM(B246)</f>
        <v>2902</v>
      </c>
      <c r="C245" s="336" t="s">
        <v>522</v>
      </c>
      <c r="D245" s="334">
        <v>1476</v>
      </c>
    </row>
    <row r="246" s="311" customFormat="1" ht="17.25" customHeight="1" spans="1:4">
      <c r="A246" s="331" t="s">
        <v>523</v>
      </c>
      <c r="B246" s="332">
        <f>1+2901</f>
        <v>2902</v>
      </c>
      <c r="C246" s="335" t="s">
        <v>524</v>
      </c>
      <c r="D246" s="334">
        <f t="shared" si="3"/>
        <v>341</v>
      </c>
    </row>
    <row r="247" s="311" customFormat="1" ht="17.25" customHeight="1" spans="1:4">
      <c r="A247" s="331" t="s">
        <v>525</v>
      </c>
      <c r="B247" s="332">
        <v>4218</v>
      </c>
      <c r="C247" s="336" t="s">
        <v>526</v>
      </c>
      <c r="D247" s="334">
        <v>341</v>
      </c>
    </row>
    <row r="248" s="311" customFormat="1" ht="17.25" customHeight="1" spans="1:4">
      <c r="A248" s="331" t="s">
        <v>527</v>
      </c>
      <c r="B248" s="332">
        <v>585</v>
      </c>
      <c r="C248" s="335" t="s">
        <v>528</v>
      </c>
      <c r="D248" s="334">
        <f>SUM(D249:D251)</f>
        <v>79</v>
      </c>
    </row>
    <row r="249" s="311" customFormat="1" ht="17.25" customHeight="1" spans="1:4">
      <c r="A249" s="331" t="s">
        <v>141</v>
      </c>
      <c r="B249" s="332">
        <v>585</v>
      </c>
      <c r="C249" s="336" t="s">
        <v>142</v>
      </c>
      <c r="D249" s="334">
        <v>71</v>
      </c>
    </row>
    <row r="250" s="311" customFormat="1" ht="17.25" customHeight="1" spans="1:4">
      <c r="A250" s="331" t="s">
        <v>529</v>
      </c>
      <c r="B250" s="332">
        <v>921</v>
      </c>
      <c r="C250" s="336" t="s">
        <v>530</v>
      </c>
      <c r="D250" s="334">
        <v>5</v>
      </c>
    </row>
    <row r="251" s="311" customFormat="1" ht="17.25" customHeight="1" spans="1:4">
      <c r="A251" s="331" t="s">
        <v>531</v>
      </c>
      <c r="B251" s="332">
        <v>921</v>
      </c>
      <c r="C251" s="336" t="s">
        <v>532</v>
      </c>
      <c r="D251" s="334">
        <v>3</v>
      </c>
    </row>
    <row r="252" s="311" customFormat="1" ht="17.25" customHeight="1" spans="1:4">
      <c r="A252" s="331" t="s">
        <v>533</v>
      </c>
      <c r="B252" s="332">
        <v>12</v>
      </c>
      <c r="C252" s="335" t="s">
        <v>534</v>
      </c>
      <c r="D252" s="334">
        <f t="shared" ref="D252:D257" si="4">SUM(D253)</f>
        <v>1</v>
      </c>
    </row>
    <row r="253" s="311" customFormat="1" ht="17.25" customHeight="1" spans="1:4">
      <c r="A253" s="331" t="s">
        <v>535</v>
      </c>
      <c r="B253" s="332">
        <v>12</v>
      </c>
      <c r="C253" s="336" t="s">
        <v>534</v>
      </c>
      <c r="D253" s="334">
        <v>1</v>
      </c>
    </row>
    <row r="254" s="311" customFormat="1" ht="17.25" customHeight="1" spans="1:4">
      <c r="A254" s="331" t="s">
        <v>536</v>
      </c>
      <c r="B254" s="332">
        <v>790</v>
      </c>
      <c r="C254" s="333" t="s">
        <v>114</v>
      </c>
      <c r="D254" s="334">
        <f>D255+D257+D259+D264</f>
        <v>1785</v>
      </c>
    </row>
    <row r="255" s="311" customFormat="1" ht="17.25" customHeight="1" spans="1:4">
      <c r="A255" s="331" t="s">
        <v>537</v>
      </c>
      <c r="B255" s="332">
        <v>790</v>
      </c>
      <c r="C255" s="335" t="s">
        <v>538</v>
      </c>
      <c r="D255" s="334">
        <f t="shared" si="4"/>
        <v>544</v>
      </c>
    </row>
    <row r="256" s="311" customFormat="1" ht="17.25" customHeight="1" spans="1:4">
      <c r="A256" s="331" t="s">
        <v>539</v>
      </c>
      <c r="B256" s="332">
        <v>1910</v>
      </c>
      <c r="C256" s="336" t="s">
        <v>142</v>
      </c>
      <c r="D256" s="334">
        <v>544</v>
      </c>
    </row>
    <row r="257" s="311" customFormat="1" ht="17.25" customHeight="1" spans="1:4">
      <c r="A257" s="331" t="s">
        <v>540</v>
      </c>
      <c r="B257" s="332">
        <v>1910</v>
      </c>
      <c r="C257" s="335" t="s">
        <v>541</v>
      </c>
      <c r="D257" s="334">
        <f t="shared" si="4"/>
        <v>917</v>
      </c>
    </row>
    <row r="258" s="311" customFormat="1" ht="17.25" customHeight="1" spans="1:4">
      <c r="A258" s="331" t="s">
        <v>542</v>
      </c>
      <c r="B258" s="332">
        <f>B259+B263+B265+B267+B269</f>
        <v>74205</v>
      </c>
      <c r="C258" s="336" t="s">
        <v>543</v>
      </c>
      <c r="D258" s="334">
        <v>917</v>
      </c>
    </row>
    <row r="259" s="311" customFormat="1" ht="17.25" customHeight="1" spans="1:4">
      <c r="A259" s="331" t="s">
        <v>544</v>
      </c>
      <c r="B259" s="332">
        <f>SUM(B260:B262)</f>
        <v>15735</v>
      </c>
      <c r="C259" s="335" t="s">
        <v>545</v>
      </c>
      <c r="D259" s="334">
        <f>SUM(D260:D263)</f>
        <v>314</v>
      </c>
    </row>
    <row r="260" s="311" customFormat="1" ht="17.25" customHeight="1" spans="1:4">
      <c r="A260" s="331" t="s">
        <v>141</v>
      </c>
      <c r="B260" s="332">
        <v>5263</v>
      </c>
      <c r="C260" s="336" t="s">
        <v>546</v>
      </c>
      <c r="D260" s="334">
        <v>191</v>
      </c>
    </row>
    <row r="261" s="311" customFormat="1" ht="17.25" customHeight="1" spans="1:4">
      <c r="A261" s="331" t="s">
        <v>547</v>
      </c>
      <c r="B261" s="332">
        <v>5169</v>
      </c>
      <c r="C261" s="336" t="s">
        <v>548</v>
      </c>
      <c r="D261" s="334">
        <v>83</v>
      </c>
    </row>
    <row r="262" s="311" customFormat="1" ht="17.25" customHeight="1" spans="1:4">
      <c r="A262" s="331" t="s">
        <v>549</v>
      </c>
      <c r="B262" s="332">
        <v>5303</v>
      </c>
      <c r="C262" s="336" t="s">
        <v>550</v>
      </c>
      <c r="D262" s="334">
        <v>32</v>
      </c>
    </row>
    <row r="263" s="311" customFormat="1" ht="17.25" customHeight="1" spans="1:4">
      <c r="A263" s="331" t="s">
        <v>551</v>
      </c>
      <c r="B263" s="332">
        <f t="shared" ref="B263:B267" si="5">SUM(B264)</f>
        <v>29490</v>
      </c>
      <c r="C263" s="336" t="s">
        <v>552</v>
      </c>
      <c r="D263" s="334">
        <v>8</v>
      </c>
    </row>
    <row r="264" s="311" customFormat="1" ht="17.25" customHeight="1" spans="1:4">
      <c r="A264" s="331" t="s">
        <v>553</v>
      </c>
      <c r="B264" s="332">
        <v>29490</v>
      </c>
      <c r="C264" s="335" t="s">
        <v>554</v>
      </c>
      <c r="D264" s="334">
        <f>SUM(D265)</f>
        <v>10</v>
      </c>
    </row>
    <row r="265" s="311" customFormat="1" ht="17.25" customHeight="1" spans="1:4">
      <c r="A265" s="331" t="s">
        <v>555</v>
      </c>
      <c r="B265" s="332">
        <f t="shared" si="5"/>
        <v>26781</v>
      </c>
      <c r="C265" s="336" t="s">
        <v>554</v>
      </c>
      <c r="D265" s="334">
        <v>10</v>
      </c>
    </row>
    <row r="266" s="311" customFormat="1" ht="17.25" customHeight="1" spans="1:4">
      <c r="A266" s="331" t="s">
        <v>556</v>
      </c>
      <c r="B266" s="332">
        <v>26781</v>
      </c>
      <c r="C266" s="333" t="s">
        <v>115</v>
      </c>
      <c r="D266" s="334">
        <f>D267+D272+D274+D276+D278+D280</f>
        <v>60357</v>
      </c>
    </row>
    <row r="267" s="311" customFormat="1" ht="17.25" customHeight="1" spans="1:4">
      <c r="A267" s="331" t="s">
        <v>557</v>
      </c>
      <c r="B267" s="332">
        <f t="shared" si="5"/>
        <v>543</v>
      </c>
      <c r="C267" s="335" t="s">
        <v>558</v>
      </c>
      <c r="D267" s="334">
        <f>SUM(D268:D271)</f>
        <v>15321</v>
      </c>
    </row>
    <row r="268" s="311" customFormat="1" ht="17.25" customHeight="1" spans="1:4">
      <c r="A268" s="331" t="s">
        <v>559</v>
      </c>
      <c r="B268" s="332">
        <v>543</v>
      </c>
      <c r="C268" s="336" t="s">
        <v>142</v>
      </c>
      <c r="D268" s="334">
        <v>4602</v>
      </c>
    </row>
    <row r="269" s="311" customFormat="1" ht="17.25" customHeight="1" spans="1:4">
      <c r="A269" s="331" t="s">
        <v>560</v>
      </c>
      <c r="B269" s="332">
        <f>SUM(B270)</f>
        <v>1656</v>
      </c>
      <c r="C269" s="336" t="s">
        <v>561</v>
      </c>
      <c r="D269" s="334">
        <v>4863</v>
      </c>
    </row>
    <row r="270" s="311" customFormat="1" ht="17.25" customHeight="1" spans="1:4">
      <c r="A270" s="331" t="s">
        <v>562</v>
      </c>
      <c r="B270" s="332">
        <f>1654+2</f>
        <v>1656</v>
      </c>
      <c r="C270" s="336" t="s">
        <v>563</v>
      </c>
      <c r="D270" s="334">
        <v>93</v>
      </c>
    </row>
    <row r="271" s="311" customFormat="1" ht="17.25" customHeight="1" spans="1:4">
      <c r="A271" s="331" t="s">
        <v>564</v>
      </c>
      <c r="B271" s="332">
        <f>B272+B274+B277</f>
        <v>8773</v>
      </c>
      <c r="C271" s="336" t="s">
        <v>565</v>
      </c>
      <c r="D271" s="334">
        <v>5763</v>
      </c>
    </row>
    <row r="272" s="311" customFormat="1" ht="17.25" customHeight="1" spans="1:4">
      <c r="A272" s="331" t="s">
        <v>566</v>
      </c>
      <c r="B272" s="332">
        <f>SUM(B273)</f>
        <v>800</v>
      </c>
      <c r="C272" s="335" t="s">
        <v>567</v>
      </c>
      <c r="D272" s="334">
        <f t="shared" ref="D272:D276" si="6">SUM(D273)</f>
        <v>30</v>
      </c>
    </row>
    <row r="273" s="311" customFormat="1" ht="17.25" customHeight="1" spans="1:4">
      <c r="A273" s="331" t="s">
        <v>568</v>
      </c>
      <c r="B273" s="332">
        <v>800</v>
      </c>
      <c r="C273" s="336" t="s">
        <v>567</v>
      </c>
      <c r="D273" s="334">
        <v>30</v>
      </c>
    </row>
    <row r="274" s="311" customFormat="1" ht="17.25" customHeight="1" spans="1:4">
      <c r="A274" s="331" t="s">
        <v>569</v>
      </c>
      <c r="B274" s="332">
        <f>SUM(B275:B276)</f>
        <v>6760</v>
      </c>
      <c r="C274" s="335" t="s">
        <v>570</v>
      </c>
      <c r="D274" s="334">
        <f t="shared" si="6"/>
        <v>17736</v>
      </c>
    </row>
    <row r="275" s="311" customFormat="1" ht="17.25" customHeight="1" spans="1:4">
      <c r="A275" s="331" t="s">
        <v>141</v>
      </c>
      <c r="B275" s="332">
        <v>242</v>
      </c>
      <c r="C275" s="336" t="s">
        <v>571</v>
      </c>
      <c r="D275" s="334">
        <v>17736</v>
      </c>
    </row>
    <row r="276" s="311" customFormat="1" ht="17.25" customHeight="1" spans="1:4">
      <c r="A276" s="331" t="s">
        <v>572</v>
      </c>
      <c r="B276" s="332">
        <f>6517+1</f>
        <v>6518</v>
      </c>
      <c r="C276" s="335" t="s">
        <v>573</v>
      </c>
      <c r="D276" s="334">
        <f t="shared" si="6"/>
        <v>26869</v>
      </c>
    </row>
    <row r="277" s="311" customFormat="1" ht="17.25" customHeight="1" spans="1:4">
      <c r="A277" s="331" t="s">
        <v>574</v>
      </c>
      <c r="B277" s="332">
        <f>SUM(B278:B280)</f>
        <v>1213</v>
      </c>
      <c r="C277" s="336" t="s">
        <v>573</v>
      </c>
      <c r="D277" s="334">
        <v>26869</v>
      </c>
    </row>
    <row r="278" s="311" customFormat="1" ht="17.25" customHeight="1" spans="1:4">
      <c r="A278" s="331" t="s">
        <v>141</v>
      </c>
      <c r="B278" s="332">
        <v>146</v>
      </c>
      <c r="C278" s="335" t="s">
        <v>575</v>
      </c>
      <c r="D278" s="334">
        <f>SUM(D279)</f>
        <v>291</v>
      </c>
    </row>
    <row r="279" s="311" customFormat="1" ht="17.25" customHeight="1" spans="1:4">
      <c r="A279" s="331" t="s">
        <v>576</v>
      </c>
      <c r="B279" s="332">
        <v>42</v>
      </c>
      <c r="C279" s="336" t="s">
        <v>575</v>
      </c>
      <c r="D279" s="334">
        <v>291</v>
      </c>
    </row>
    <row r="280" s="311" customFormat="1" ht="17.25" customHeight="1" spans="1:4">
      <c r="A280" s="331" t="s">
        <v>577</v>
      </c>
      <c r="B280" s="332">
        <v>1025</v>
      </c>
      <c r="C280" s="335" t="s">
        <v>578</v>
      </c>
      <c r="D280" s="334">
        <f>SUM(D281)</f>
        <v>110</v>
      </c>
    </row>
    <row r="281" s="311" customFormat="1" ht="17.25" customHeight="1" spans="1:4">
      <c r="A281" s="331" t="s">
        <v>579</v>
      </c>
      <c r="B281" s="332">
        <f>B282+B284</f>
        <v>138</v>
      </c>
      <c r="C281" s="336" t="s">
        <v>578</v>
      </c>
      <c r="D281" s="334">
        <v>110</v>
      </c>
    </row>
    <row r="282" s="311" customFormat="1" ht="17.25" customHeight="1" spans="1:4">
      <c r="A282" s="331" t="s">
        <v>580</v>
      </c>
      <c r="B282" s="332">
        <f>SUM(B283)</f>
        <v>111</v>
      </c>
      <c r="C282" s="333" t="s">
        <v>116</v>
      </c>
      <c r="D282" s="334">
        <f t="shared" ref="D282:D286" si="7">D283</f>
        <v>32</v>
      </c>
    </row>
    <row r="283" s="311" customFormat="1" ht="17.25" customHeight="1" spans="1:4">
      <c r="A283" s="331" t="s">
        <v>581</v>
      </c>
      <c r="B283" s="332">
        <v>111</v>
      </c>
      <c r="C283" s="335" t="s">
        <v>582</v>
      </c>
      <c r="D283" s="334">
        <f t="shared" si="7"/>
        <v>32</v>
      </c>
    </row>
    <row r="284" s="311" customFormat="1" ht="17.25" customHeight="1" spans="1:4">
      <c r="A284" s="331" t="s">
        <v>583</v>
      </c>
      <c r="B284" s="332">
        <f>SUM(B285)</f>
        <v>27</v>
      </c>
      <c r="C284" s="336" t="s">
        <v>584</v>
      </c>
      <c r="D284" s="334">
        <v>32</v>
      </c>
    </row>
    <row r="285" s="311" customFormat="1" ht="17.25" customHeight="1" spans="1:4">
      <c r="A285" s="331" t="s">
        <v>585</v>
      </c>
      <c r="B285" s="332">
        <v>27</v>
      </c>
      <c r="C285" s="333" t="s">
        <v>117</v>
      </c>
      <c r="D285" s="334">
        <f>D286+D288+D291</f>
        <v>1918</v>
      </c>
    </row>
    <row r="286" s="311" customFormat="1" ht="17.25" customHeight="1" spans="1:4">
      <c r="A286" s="331" t="s">
        <v>586</v>
      </c>
      <c r="B286" s="332">
        <f>B287+B290</f>
        <v>222</v>
      </c>
      <c r="C286" s="335" t="s">
        <v>587</v>
      </c>
      <c r="D286" s="334">
        <f t="shared" si="7"/>
        <v>400</v>
      </c>
    </row>
    <row r="287" s="311" customFormat="1" ht="17.25" customHeight="1" spans="1:4">
      <c r="A287" s="331" t="s">
        <v>588</v>
      </c>
      <c r="B287" s="332">
        <f>SUM(B288:B289)</f>
        <v>218</v>
      </c>
      <c r="C287" s="336" t="s">
        <v>589</v>
      </c>
      <c r="D287" s="334">
        <v>400</v>
      </c>
    </row>
    <row r="288" s="311" customFormat="1" ht="17.25" customHeight="1" spans="1:4">
      <c r="A288" s="331" t="s">
        <v>141</v>
      </c>
      <c r="B288" s="332">
        <f>218-1</f>
        <v>217</v>
      </c>
      <c r="C288" s="335" t="s">
        <v>590</v>
      </c>
      <c r="D288" s="334">
        <f>SUM(D289:D290)</f>
        <v>584</v>
      </c>
    </row>
    <row r="289" s="311" customFormat="1" ht="17.25" customHeight="1" spans="1:4">
      <c r="A289" s="331" t="s">
        <v>591</v>
      </c>
      <c r="B289" s="332">
        <v>1</v>
      </c>
      <c r="C289" s="336" t="s">
        <v>142</v>
      </c>
      <c r="D289" s="334">
        <v>294</v>
      </c>
    </row>
    <row r="290" s="311" customFormat="1" ht="17.25" customHeight="1" spans="1:4">
      <c r="A290" s="331" t="s">
        <v>592</v>
      </c>
      <c r="B290" s="332">
        <f>SUM(B291)</f>
        <v>4</v>
      </c>
      <c r="C290" s="336" t="s">
        <v>593</v>
      </c>
      <c r="D290" s="334">
        <v>290</v>
      </c>
    </row>
    <row r="291" s="311" customFormat="1" ht="17.25" customHeight="1" spans="1:4">
      <c r="A291" s="331" t="s">
        <v>594</v>
      </c>
      <c r="B291" s="332">
        <v>4</v>
      </c>
      <c r="C291" s="335" t="s">
        <v>595</v>
      </c>
      <c r="D291" s="334">
        <f>SUM(D292:D293)</f>
        <v>934</v>
      </c>
    </row>
    <row r="292" s="311" customFormat="1" ht="17.25" customHeight="1" spans="1:4">
      <c r="A292" s="331" t="s">
        <v>596</v>
      </c>
      <c r="B292" s="332">
        <f>B293</f>
        <v>1080</v>
      </c>
      <c r="C292" s="336" t="s">
        <v>142</v>
      </c>
      <c r="D292" s="334">
        <v>134</v>
      </c>
    </row>
    <row r="293" s="311" customFormat="1" ht="17.25" customHeight="1" spans="1:4">
      <c r="A293" s="331" t="s">
        <v>597</v>
      </c>
      <c r="B293" s="332">
        <v>1080</v>
      </c>
      <c r="C293" s="336" t="s">
        <v>598</v>
      </c>
      <c r="D293" s="334">
        <v>800</v>
      </c>
    </row>
    <row r="294" s="311" customFormat="1" ht="17.25" customHeight="1" spans="1:4">
      <c r="A294" s="331" t="s">
        <v>599</v>
      </c>
      <c r="B294" s="332">
        <f>B295+B299</f>
        <v>2671</v>
      </c>
      <c r="C294" s="333" t="s">
        <v>118</v>
      </c>
      <c r="D294" s="334">
        <f>D295</f>
        <v>35</v>
      </c>
    </row>
    <row r="295" s="311" customFormat="1" ht="17.25" customHeight="1" spans="1:4">
      <c r="A295" s="331" t="s">
        <v>600</v>
      </c>
      <c r="B295" s="332">
        <f>SUM(B296:B298)</f>
        <v>2653</v>
      </c>
      <c r="C295" s="335" t="s">
        <v>601</v>
      </c>
      <c r="D295" s="334">
        <f>D296</f>
        <v>35</v>
      </c>
    </row>
    <row r="296" s="311" customFormat="1" ht="17.25" customHeight="1" spans="1:4">
      <c r="A296" s="331" t="s">
        <v>602</v>
      </c>
      <c r="B296" s="332">
        <f>658+295</f>
        <v>953</v>
      </c>
      <c r="C296" s="336" t="s">
        <v>601</v>
      </c>
      <c r="D296" s="334">
        <v>35</v>
      </c>
    </row>
    <row r="297" s="311" customFormat="1" ht="17.25" customHeight="1" spans="1:4">
      <c r="A297" s="331" t="s">
        <v>603</v>
      </c>
      <c r="B297" s="332">
        <v>1205</v>
      </c>
      <c r="C297" s="333" t="s">
        <v>119</v>
      </c>
      <c r="D297" s="334">
        <f>D298+D301</f>
        <v>214</v>
      </c>
    </row>
    <row r="298" s="311" customFormat="1" ht="17.25" customHeight="1" spans="1:4">
      <c r="A298" s="331" t="s">
        <v>604</v>
      </c>
      <c r="B298" s="332">
        <v>495</v>
      </c>
      <c r="C298" s="335" t="s">
        <v>605</v>
      </c>
      <c r="D298" s="334">
        <f>SUM(D299:D300)</f>
        <v>211</v>
      </c>
    </row>
    <row r="299" s="311" customFormat="1" ht="17.25" customHeight="1" spans="1:4">
      <c r="A299" s="331" t="s">
        <v>606</v>
      </c>
      <c r="B299" s="332">
        <v>18</v>
      </c>
      <c r="C299" s="336" t="s">
        <v>142</v>
      </c>
      <c r="D299" s="334">
        <v>210</v>
      </c>
    </row>
    <row r="300" s="311" customFormat="1" ht="17.25" customHeight="1" spans="1:4">
      <c r="A300" s="331" t="s">
        <v>607</v>
      </c>
      <c r="B300" s="332">
        <v>18</v>
      </c>
      <c r="C300" s="336" t="s">
        <v>608</v>
      </c>
      <c r="D300" s="334">
        <v>1</v>
      </c>
    </row>
    <row r="301" s="311" customFormat="1" ht="17.25" customHeight="1" spans="1:4">
      <c r="A301" s="331" t="s">
        <v>609</v>
      </c>
      <c r="B301" s="332">
        <f>B302</f>
        <v>423</v>
      </c>
      <c r="C301" s="335" t="s">
        <v>610</v>
      </c>
      <c r="D301" s="334">
        <f>D302</f>
        <v>3</v>
      </c>
    </row>
    <row r="302" s="311" customFormat="1" ht="17.25" customHeight="1" spans="1:4">
      <c r="A302" s="331" t="s">
        <v>611</v>
      </c>
      <c r="B302" s="332">
        <f>B303</f>
        <v>423</v>
      </c>
      <c r="C302" s="336" t="s">
        <v>612</v>
      </c>
      <c r="D302" s="334">
        <v>3</v>
      </c>
    </row>
    <row r="303" s="311" customFormat="1" ht="17.25" customHeight="1" spans="1:4">
      <c r="A303" s="331" t="s">
        <v>613</v>
      </c>
      <c r="B303" s="332">
        <v>423</v>
      </c>
      <c r="C303" s="333" t="s">
        <v>120</v>
      </c>
      <c r="D303" s="334">
        <f>D304</f>
        <v>1080</v>
      </c>
    </row>
    <row r="304" s="311" customFormat="1" ht="17.25" customHeight="1" spans="1:4">
      <c r="A304" s="331" t="s">
        <v>614</v>
      </c>
      <c r="B304" s="332">
        <f>B305+B309</f>
        <v>5327</v>
      </c>
      <c r="C304" s="335" t="s">
        <v>125</v>
      </c>
      <c r="D304" s="334">
        <v>1080</v>
      </c>
    </row>
    <row r="305" s="311" customFormat="1" ht="17.25" customHeight="1" spans="1:4">
      <c r="A305" s="331" t="s">
        <v>615</v>
      </c>
      <c r="B305" s="332">
        <f>SUM(B306:B308)</f>
        <v>1055</v>
      </c>
      <c r="C305" s="333" t="s">
        <v>121</v>
      </c>
      <c r="D305" s="334">
        <f>D306+D311</f>
        <v>4706</v>
      </c>
    </row>
    <row r="306" s="311" customFormat="1" ht="17.25" customHeight="1" spans="1:4">
      <c r="A306" s="331" t="s">
        <v>141</v>
      </c>
      <c r="B306" s="332">
        <v>1002</v>
      </c>
      <c r="C306" s="335" t="s">
        <v>616</v>
      </c>
      <c r="D306" s="334">
        <f>SUM(D307:D310)</f>
        <v>4531</v>
      </c>
    </row>
    <row r="307" s="311" customFormat="1" ht="17.25" customHeight="1" spans="1:4">
      <c r="A307" s="331" t="s">
        <v>617</v>
      </c>
      <c r="B307" s="332">
        <v>27</v>
      </c>
      <c r="C307" s="336" t="s">
        <v>618</v>
      </c>
      <c r="D307" s="334">
        <v>2351</v>
      </c>
    </row>
    <row r="308" s="311" customFormat="1" ht="17.25" customHeight="1" spans="1:4">
      <c r="A308" s="331" t="s">
        <v>619</v>
      </c>
      <c r="B308" s="332">
        <v>26</v>
      </c>
      <c r="C308" s="336" t="s">
        <v>620</v>
      </c>
      <c r="D308" s="334">
        <v>986</v>
      </c>
    </row>
    <row r="309" s="311" customFormat="1" ht="17.25" customHeight="1" spans="1:4">
      <c r="A309" s="331" t="s">
        <v>621</v>
      </c>
      <c r="B309" s="332">
        <f>SUM(B310:B311)</f>
        <v>4272</v>
      </c>
      <c r="C309" s="336" t="s">
        <v>622</v>
      </c>
      <c r="D309" s="334">
        <v>613</v>
      </c>
    </row>
    <row r="310" s="311" customFormat="1" ht="17.25" customHeight="1" spans="1:4">
      <c r="A310" s="331" t="s">
        <v>141</v>
      </c>
      <c r="B310" s="332">
        <v>4243</v>
      </c>
      <c r="C310" s="336" t="s">
        <v>623</v>
      </c>
      <c r="D310" s="334">
        <v>581</v>
      </c>
    </row>
    <row r="311" s="311" customFormat="1" ht="17.25" customHeight="1" spans="1:4">
      <c r="A311" s="331" t="s">
        <v>624</v>
      </c>
      <c r="B311" s="332">
        <v>29</v>
      </c>
      <c r="C311" s="335" t="s">
        <v>625</v>
      </c>
      <c r="D311" s="334">
        <f t="shared" ref="D311:D314" si="8">D312</f>
        <v>175</v>
      </c>
    </row>
    <row r="312" s="311" customFormat="1" ht="17.25" customHeight="1" spans="1:4">
      <c r="A312" s="331" t="s">
        <v>626</v>
      </c>
      <c r="B312" s="332">
        <f t="shared" ref="B312:B316" si="9">B313</f>
        <v>1870</v>
      </c>
      <c r="C312" s="336" t="s">
        <v>627</v>
      </c>
      <c r="D312" s="334">
        <v>175</v>
      </c>
    </row>
    <row r="313" s="311" customFormat="1" ht="17.25" customHeight="1" spans="1:4">
      <c r="A313" s="331" t="s">
        <v>597</v>
      </c>
      <c r="B313" s="332">
        <f t="shared" si="9"/>
        <v>1870</v>
      </c>
      <c r="C313" s="333" t="s">
        <v>122</v>
      </c>
      <c r="D313" s="334">
        <f t="shared" si="8"/>
        <v>423</v>
      </c>
    </row>
    <row r="314" s="311" customFormat="1" ht="17.25" customHeight="1" spans="1:4">
      <c r="A314" s="331" t="s">
        <v>628</v>
      </c>
      <c r="B314" s="332">
        <f>754+565+551</f>
        <v>1870</v>
      </c>
      <c r="C314" s="335" t="s">
        <v>629</v>
      </c>
      <c r="D314" s="334">
        <f t="shared" si="8"/>
        <v>423</v>
      </c>
    </row>
    <row r="315" s="311" customFormat="1" ht="17.25" customHeight="1" spans="1:4">
      <c r="A315" s="331" t="s">
        <v>630</v>
      </c>
      <c r="B315" s="332">
        <f t="shared" si="9"/>
        <v>4699</v>
      </c>
      <c r="C315" s="336" t="s">
        <v>631</v>
      </c>
      <c r="D315" s="334">
        <v>423</v>
      </c>
    </row>
    <row r="316" s="311" customFormat="1" ht="17.25" customHeight="1" spans="1:4">
      <c r="A316" s="331" t="s">
        <v>632</v>
      </c>
      <c r="B316" s="332">
        <f t="shared" si="9"/>
        <v>4699</v>
      </c>
      <c r="C316" s="333" t="s">
        <v>123</v>
      </c>
      <c r="D316" s="334">
        <f>D317+D322</f>
        <v>5137</v>
      </c>
    </row>
    <row r="317" s="311" customFormat="1" ht="17.25" customHeight="1" spans="1:4">
      <c r="A317" s="331" t="s">
        <v>633</v>
      </c>
      <c r="B317" s="332">
        <v>4699</v>
      </c>
      <c r="C317" s="335" t="s">
        <v>634</v>
      </c>
      <c r="D317" s="334">
        <f>SUM(D318:D321)</f>
        <v>1239</v>
      </c>
    </row>
    <row r="318" s="311" customFormat="1" ht="17.25" customHeight="1" spans="1:4">
      <c r="A318" s="331" t="s">
        <v>635</v>
      </c>
      <c r="B318" s="332">
        <f>B319</f>
        <v>125</v>
      </c>
      <c r="C318" s="336" t="s">
        <v>142</v>
      </c>
      <c r="D318" s="334">
        <v>1082</v>
      </c>
    </row>
    <row r="319" s="311" customFormat="1" ht="17.25" customHeight="1" spans="1:4">
      <c r="A319" s="338" t="s">
        <v>636</v>
      </c>
      <c r="B319" s="332">
        <v>125</v>
      </c>
      <c r="C319" s="336" t="s">
        <v>637</v>
      </c>
      <c r="D319" s="334">
        <v>20</v>
      </c>
    </row>
    <row r="320" s="311" customFormat="1" ht="17.25" customHeight="1" spans="1:4">
      <c r="A320" s="339"/>
      <c r="B320" s="340"/>
      <c r="C320" s="336" t="s">
        <v>638</v>
      </c>
      <c r="D320" s="334">
        <v>40</v>
      </c>
    </row>
    <row r="321" s="311" customFormat="1" ht="17.25" customHeight="1" spans="1:4">
      <c r="A321" s="339"/>
      <c r="B321" s="340"/>
      <c r="C321" s="336" t="s">
        <v>639</v>
      </c>
      <c r="D321" s="334">
        <v>97</v>
      </c>
    </row>
    <row r="322" s="311" customFormat="1" ht="17.25" customHeight="1" spans="1:4">
      <c r="A322" s="331"/>
      <c r="B322" s="332"/>
      <c r="C322" s="335" t="s">
        <v>640</v>
      </c>
      <c r="D322" s="334">
        <f>SUM(D323)</f>
        <v>3898</v>
      </c>
    </row>
    <row r="323" s="311" customFormat="1" ht="17.25" customHeight="1" spans="1:4">
      <c r="A323" s="331"/>
      <c r="B323" s="332"/>
      <c r="C323" s="336" t="s">
        <v>142</v>
      </c>
      <c r="D323" s="334">
        <v>3898</v>
      </c>
    </row>
    <row r="324" s="311" customFormat="1" ht="17.25" customHeight="1" spans="1:4">
      <c r="A324" s="331"/>
      <c r="B324" s="332"/>
      <c r="C324" s="333" t="s">
        <v>124</v>
      </c>
      <c r="D324" s="334">
        <v>7200</v>
      </c>
    </row>
    <row r="325" s="311" customFormat="1" ht="17.25" customHeight="1" spans="1:4">
      <c r="A325" s="331"/>
      <c r="B325" s="332"/>
      <c r="C325" s="333" t="s">
        <v>125</v>
      </c>
      <c r="D325" s="334">
        <f>D326+D328</f>
        <v>36299</v>
      </c>
    </row>
    <row r="326" s="311" customFormat="1" ht="17.25" customHeight="1" spans="1:4">
      <c r="A326" s="331"/>
      <c r="B326" s="332"/>
      <c r="C326" s="335" t="s">
        <v>641</v>
      </c>
      <c r="D326" s="334">
        <f t="shared" ref="D326:D331" si="10">D327</f>
        <v>35166</v>
      </c>
    </row>
    <row r="327" s="311" customFormat="1" ht="17.25" customHeight="1" spans="1:4">
      <c r="A327" s="339"/>
      <c r="B327" s="340"/>
      <c r="C327" s="336" t="s">
        <v>641</v>
      </c>
      <c r="D327" s="334">
        <f>38685-3519</f>
        <v>35166</v>
      </c>
    </row>
    <row r="328" s="311" customFormat="1" ht="17.25" customHeight="1" spans="1:4">
      <c r="A328" s="339"/>
      <c r="B328" s="340"/>
      <c r="C328" s="335" t="s">
        <v>125</v>
      </c>
      <c r="D328" s="334">
        <f t="shared" si="10"/>
        <v>1133</v>
      </c>
    </row>
    <row r="329" s="311" customFormat="1" ht="17.25" customHeight="1" spans="1:4">
      <c r="A329" s="339"/>
      <c r="B329" s="340"/>
      <c r="C329" s="336" t="s">
        <v>125</v>
      </c>
      <c r="D329" s="334">
        <f>735+398</f>
        <v>1133</v>
      </c>
    </row>
    <row r="330" s="311" customFormat="1" ht="17.25" customHeight="1" spans="1:4">
      <c r="A330" s="339"/>
      <c r="B330" s="340"/>
      <c r="C330" s="333" t="s">
        <v>126</v>
      </c>
      <c r="D330" s="334">
        <f t="shared" si="10"/>
        <v>4549</v>
      </c>
    </row>
    <row r="331" s="311" customFormat="1" ht="17.25" customHeight="1" spans="1:4">
      <c r="A331" s="339"/>
      <c r="B331" s="340"/>
      <c r="C331" s="335" t="s">
        <v>642</v>
      </c>
      <c r="D331" s="334">
        <f t="shared" si="10"/>
        <v>4549</v>
      </c>
    </row>
    <row r="332" s="311" customFormat="1" ht="17.25" customHeight="1" spans="1:4">
      <c r="A332" s="339"/>
      <c r="B332" s="341"/>
      <c r="C332" s="342" t="s">
        <v>643</v>
      </c>
      <c r="D332" s="343">
        <v>4549</v>
      </c>
    </row>
    <row r="333" s="311" customFormat="1" ht="17.25" customHeight="1" spans="1:4">
      <c r="A333" s="344" t="s">
        <v>128</v>
      </c>
      <c r="B333" s="345">
        <v>2500</v>
      </c>
      <c r="C333" s="346" t="s">
        <v>128</v>
      </c>
      <c r="D333" s="345">
        <v>12000</v>
      </c>
    </row>
    <row r="334" s="311" customFormat="1" ht="17.25" customHeight="1" spans="1:4">
      <c r="A334" s="347" t="s">
        <v>129</v>
      </c>
      <c r="B334" s="334">
        <v>127500</v>
      </c>
      <c r="C334" s="347" t="s">
        <v>129</v>
      </c>
      <c r="D334" s="334"/>
    </row>
    <row r="335" s="311" customFormat="1" ht="17.25" customHeight="1" spans="1:4">
      <c r="A335" s="348" t="s">
        <v>130</v>
      </c>
      <c r="B335" s="334">
        <v>844701</v>
      </c>
      <c r="C335" s="348" t="s">
        <v>130</v>
      </c>
      <c r="D335" s="334">
        <v>657500</v>
      </c>
    </row>
    <row r="336" s="311" customFormat="1" ht="17.25" customHeight="1" spans="1:4">
      <c r="A336" s="348" t="s">
        <v>102</v>
      </c>
      <c r="B336" s="334">
        <v>922336</v>
      </c>
      <c r="C336" s="348" t="s">
        <v>102</v>
      </c>
      <c r="D336" s="334">
        <v>657500</v>
      </c>
    </row>
    <row r="337" s="311" customFormat="1" ht="17.25" customHeight="1" spans="1:4">
      <c r="A337" s="349" t="s">
        <v>131</v>
      </c>
      <c r="B337" s="334">
        <v>844701</v>
      </c>
      <c r="C337" s="349" t="s">
        <v>131</v>
      </c>
      <c r="D337" s="334">
        <v>657500</v>
      </c>
    </row>
    <row r="338" s="311" customFormat="1" ht="17.25" customHeight="1" spans="1:4">
      <c r="A338" s="350" t="s">
        <v>132</v>
      </c>
      <c r="B338" s="334">
        <v>77635</v>
      </c>
      <c r="C338" s="350" t="s">
        <v>132</v>
      </c>
      <c r="D338" s="334"/>
    </row>
    <row r="339" s="311" customFormat="1" ht="17.25" customHeight="1" spans="1:4">
      <c r="A339" s="347" t="s">
        <v>133</v>
      </c>
      <c r="B339" s="334">
        <v>36275</v>
      </c>
      <c r="C339" s="347" t="s">
        <v>133</v>
      </c>
      <c r="D339" s="334"/>
    </row>
    <row r="340" s="311" customFormat="1" ht="17.25" customHeight="1" spans="1:4">
      <c r="A340" s="347" t="s">
        <v>134</v>
      </c>
      <c r="B340" s="334">
        <v>41360</v>
      </c>
      <c r="C340" s="347" t="s">
        <v>134</v>
      </c>
      <c r="D340" s="334"/>
    </row>
    <row r="341" s="311" customFormat="1" customHeight="1" spans="4:4">
      <c r="D341" s="351"/>
    </row>
  </sheetData>
  <mergeCells count="1">
    <mergeCell ref="A1:D1"/>
  </mergeCells>
  <printOptions horizontalCentered="1"/>
  <pageMargins left="0.75" right="0.75" top="0.63" bottom="0.53" header="0.5" footer="0.5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49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2.75" customHeight="1" outlineLevelCol="1"/>
  <cols>
    <col min="1" max="1" width="48.875" style="308" customWidth="1"/>
    <col min="2" max="2" width="41.875" style="308" customWidth="1"/>
    <col min="3" max="4" width="9" style="308"/>
    <col min="6" max="16384" width="9" style="308"/>
  </cols>
  <sheetData>
    <row r="1" s="308" customFormat="1" ht="24" customHeight="1" spans="1:2">
      <c r="A1" s="309" t="s">
        <v>17</v>
      </c>
      <c r="B1" s="309"/>
    </row>
    <row r="2" s="308" customFormat="1" customHeight="1" spans="1:2">
      <c r="A2" s="310"/>
      <c r="B2" s="310"/>
    </row>
    <row r="3" s="308" customFormat="1" customHeight="1" spans="1:2">
      <c r="A3" s="310"/>
      <c r="B3" s="311"/>
    </row>
    <row r="4" s="308" customFormat="1" ht="13.5" customHeight="1" spans="1:2">
      <c r="A4" s="312" t="s">
        <v>16</v>
      </c>
      <c r="B4" s="313" t="s">
        <v>57</v>
      </c>
    </row>
    <row r="5" s="308" customFormat="1" ht="22.5" customHeight="1" spans="1:2">
      <c r="A5" s="314" t="s">
        <v>104</v>
      </c>
      <c r="B5" s="314" t="s">
        <v>644</v>
      </c>
    </row>
    <row r="6" s="308" customFormat="1" ht="17.25" customHeight="1" spans="1:2">
      <c r="A6" s="315" t="s">
        <v>137</v>
      </c>
      <c r="B6" s="316">
        <f>B7+B37</f>
        <v>645500</v>
      </c>
    </row>
    <row r="7" s="308" customFormat="1" ht="17.25" customHeight="1" spans="1:2">
      <c r="A7" s="315" t="s">
        <v>645</v>
      </c>
      <c r="B7" s="316">
        <f>B8+B13+B23+B26+B29+B31+B35</f>
        <v>376928</v>
      </c>
    </row>
    <row r="8" s="308" customFormat="1" ht="17.25" customHeight="1" spans="1:2">
      <c r="A8" s="317" t="s">
        <v>646</v>
      </c>
      <c r="B8" s="318">
        <f>SUM(B9:B12)</f>
        <v>113376</v>
      </c>
    </row>
    <row r="9" s="308" customFormat="1" ht="17.25" customHeight="1" spans="1:2">
      <c r="A9" s="319" t="s">
        <v>647</v>
      </c>
      <c r="B9" s="318">
        <f>74604-13600-5000</f>
        <v>56004</v>
      </c>
    </row>
    <row r="10" s="308" customFormat="1" ht="17.25" customHeight="1" spans="1:2">
      <c r="A10" s="319" t="s">
        <v>648</v>
      </c>
      <c r="B10" s="318">
        <v>17922</v>
      </c>
    </row>
    <row r="11" s="308" customFormat="1" ht="17.25" customHeight="1" spans="1:2">
      <c r="A11" s="319" t="s">
        <v>627</v>
      </c>
      <c r="B11" s="318">
        <v>28298</v>
      </c>
    </row>
    <row r="12" s="308" customFormat="1" ht="17.25" customHeight="1" spans="1:2">
      <c r="A12" s="319" t="s">
        <v>649</v>
      </c>
      <c r="B12" s="318">
        <f>13652-2500</f>
        <v>11152</v>
      </c>
    </row>
    <row r="13" s="308" customFormat="1" ht="17.25" customHeight="1" spans="1:2">
      <c r="A13" s="317" t="s">
        <v>650</v>
      </c>
      <c r="B13" s="318">
        <f>SUM(B14:B22)</f>
        <v>18850</v>
      </c>
    </row>
    <row r="14" s="308" customFormat="1" ht="17.25" customHeight="1" spans="1:2">
      <c r="A14" s="319" t="s">
        <v>651</v>
      </c>
      <c r="B14" s="318">
        <v>11820</v>
      </c>
    </row>
    <row r="15" s="308" customFormat="1" ht="17.25" customHeight="1" spans="1:2">
      <c r="A15" s="319" t="s">
        <v>652</v>
      </c>
      <c r="B15" s="318">
        <v>14</v>
      </c>
    </row>
    <row r="16" s="308" customFormat="1" ht="17.25" customHeight="1" spans="1:2">
      <c r="A16" s="319" t="s">
        <v>653</v>
      </c>
      <c r="B16" s="318">
        <v>126</v>
      </c>
    </row>
    <row r="17" s="308" customFormat="1" ht="17.25" customHeight="1" spans="1:2">
      <c r="A17" s="319" t="s">
        <v>654</v>
      </c>
      <c r="B17" s="318">
        <v>2233</v>
      </c>
    </row>
    <row r="18" s="308" customFormat="1" ht="17.25" customHeight="1" spans="1:2">
      <c r="A18" s="319" t="s">
        <v>655</v>
      </c>
      <c r="B18" s="318">
        <v>1</v>
      </c>
    </row>
    <row r="19" s="308" customFormat="1" ht="17.25" customHeight="1" spans="1:2">
      <c r="A19" s="319" t="s">
        <v>656</v>
      </c>
      <c r="B19" s="318">
        <v>2</v>
      </c>
    </row>
    <row r="20" s="308" customFormat="1" ht="17.25" customHeight="1" spans="1:2">
      <c r="A20" s="319" t="s">
        <v>657</v>
      </c>
      <c r="B20" s="318">
        <v>59</v>
      </c>
    </row>
    <row r="21" s="308" customFormat="1" ht="17.25" customHeight="1" spans="1:2">
      <c r="A21" s="319" t="s">
        <v>658</v>
      </c>
      <c r="B21" s="318">
        <v>839</v>
      </c>
    </row>
    <row r="22" s="308" customFormat="1" ht="17.25" customHeight="1" spans="1:2">
      <c r="A22" s="319" t="s">
        <v>659</v>
      </c>
      <c r="B22" s="318">
        <v>3756</v>
      </c>
    </row>
    <row r="23" s="308" customFormat="1" ht="17.25" customHeight="1" spans="1:2">
      <c r="A23" s="317" t="s">
        <v>660</v>
      </c>
      <c r="B23" s="318">
        <f>SUM(B24:B25)</f>
        <v>878</v>
      </c>
    </row>
    <row r="24" s="308" customFormat="1" ht="17.25" customHeight="1" spans="1:2">
      <c r="A24" s="319" t="s">
        <v>661</v>
      </c>
      <c r="B24" s="318">
        <v>104</v>
      </c>
    </row>
    <row r="25" s="308" customFormat="1" ht="17.25" customHeight="1" spans="1:2">
      <c r="A25" s="319" t="s">
        <v>662</v>
      </c>
      <c r="B25" s="318">
        <v>774</v>
      </c>
    </row>
    <row r="26" s="308" customFormat="1" ht="17.25" customHeight="1" spans="1:2">
      <c r="A26" s="317" t="s">
        <v>663</v>
      </c>
      <c r="B26" s="318">
        <f>SUM(B27:B28)</f>
        <v>204122</v>
      </c>
    </row>
    <row r="27" s="308" customFormat="1" ht="17.25" customHeight="1" spans="1:2">
      <c r="A27" s="319" t="s">
        <v>664</v>
      </c>
      <c r="B27" s="318">
        <f>185971-5000</f>
        <v>180971</v>
      </c>
    </row>
    <row r="28" s="308" customFormat="1" ht="17.25" customHeight="1" spans="1:2">
      <c r="A28" s="319" t="s">
        <v>665</v>
      </c>
      <c r="B28" s="318">
        <v>23151</v>
      </c>
    </row>
    <row r="29" s="308" customFormat="1" ht="17.25" customHeight="1" spans="1:2">
      <c r="A29" s="317" t="s">
        <v>666</v>
      </c>
      <c r="B29" s="318">
        <f>SUM(B30:B30)</f>
        <v>1236</v>
      </c>
    </row>
    <row r="30" s="308" customFormat="1" ht="17.25" customHeight="1" spans="1:2">
      <c r="A30" s="319" t="s">
        <v>667</v>
      </c>
      <c r="B30" s="318">
        <v>1236</v>
      </c>
    </row>
    <row r="31" s="308" customFormat="1" ht="17.25" customHeight="1" spans="1:2">
      <c r="A31" s="317" t="s">
        <v>668</v>
      </c>
      <c r="B31" s="318">
        <f>SUM(B32:B34)</f>
        <v>6700</v>
      </c>
    </row>
    <row r="32" s="308" customFormat="1" ht="17.25" customHeight="1" spans="1:2">
      <c r="A32" s="319" t="s">
        <v>669</v>
      </c>
      <c r="B32" s="318">
        <v>321</v>
      </c>
    </row>
    <row r="33" s="308" customFormat="1" ht="17.25" customHeight="1" spans="1:2">
      <c r="A33" s="319" t="s">
        <v>670</v>
      </c>
      <c r="B33" s="318">
        <v>5854</v>
      </c>
    </row>
    <row r="34" s="308" customFormat="1" ht="17.25" customHeight="1" spans="1:2">
      <c r="A34" s="319" t="s">
        <v>671</v>
      </c>
      <c r="B34" s="318">
        <v>525</v>
      </c>
    </row>
    <row r="35" s="308" customFormat="1" ht="17.25" customHeight="1" spans="1:2">
      <c r="A35" s="320" t="s">
        <v>672</v>
      </c>
      <c r="B35" s="318">
        <f>SUM(B36:B36)</f>
        <v>31766</v>
      </c>
    </row>
    <row r="36" s="308" customFormat="1" ht="17.25" customHeight="1" spans="1:2">
      <c r="A36" s="320" t="s">
        <v>673</v>
      </c>
      <c r="B36" s="318">
        <f>9185-3519+13600+2500+10000</f>
        <v>31766</v>
      </c>
    </row>
    <row r="37" s="308" customFormat="1" ht="17.25" customHeight="1" spans="1:2">
      <c r="A37" s="315" t="s">
        <v>674</v>
      </c>
      <c r="B37" s="316">
        <f>SUM(B38:B49)</f>
        <v>268572</v>
      </c>
    </row>
    <row r="38" s="308" customFormat="1" ht="17.25" customHeight="1" spans="1:2">
      <c r="A38" s="317" t="s">
        <v>646</v>
      </c>
      <c r="B38" s="318">
        <v>5900</v>
      </c>
    </row>
    <row r="39" s="308" customFormat="1" ht="17.25" customHeight="1" spans="1:2">
      <c r="A39" s="317" t="s">
        <v>650</v>
      </c>
      <c r="B39" s="318">
        <f>38371-400</f>
        <v>37971</v>
      </c>
    </row>
    <row r="40" s="308" customFormat="1" ht="17.25" customHeight="1" spans="1:2">
      <c r="A40" s="317" t="s">
        <v>660</v>
      </c>
      <c r="B40" s="318">
        <v>6696</v>
      </c>
    </row>
    <row r="41" s="308" customFormat="1" ht="17.25" customHeight="1" spans="1:2">
      <c r="A41" s="317" t="s">
        <v>675</v>
      </c>
      <c r="B41" s="318">
        <v>1392</v>
      </c>
    </row>
    <row r="42" s="308" customFormat="1" ht="17.25" customHeight="1" spans="1:2">
      <c r="A42" s="317" t="s">
        <v>663</v>
      </c>
      <c r="B42" s="318">
        <v>24841</v>
      </c>
    </row>
    <row r="43" s="308" customFormat="1" ht="17.25" customHeight="1" spans="1:2">
      <c r="A43" s="317" t="s">
        <v>666</v>
      </c>
      <c r="B43" s="318">
        <v>12382</v>
      </c>
    </row>
    <row r="44" s="308" customFormat="1" ht="17.25" customHeight="1" spans="1:2">
      <c r="A44" s="317" t="s">
        <v>676</v>
      </c>
      <c r="B44" s="318">
        <v>27289</v>
      </c>
    </row>
    <row r="45" s="308" customFormat="1" ht="17.25" customHeight="1" spans="1:2">
      <c r="A45" s="317" t="s">
        <v>668</v>
      </c>
      <c r="B45" s="318">
        <v>56398</v>
      </c>
    </row>
    <row r="46" s="308" customFormat="1" ht="17.25" customHeight="1" spans="1:2">
      <c r="A46" s="317" t="s">
        <v>677</v>
      </c>
      <c r="B46" s="318">
        <v>80448</v>
      </c>
    </row>
    <row r="47" s="308" customFormat="1" ht="17.25" customHeight="1" spans="1:2">
      <c r="A47" s="317" t="s">
        <v>678</v>
      </c>
      <c r="B47" s="318">
        <v>4549</v>
      </c>
    </row>
    <row r="48" s="308" customFormat="1" ht="17.25" customHeight="1" spans="1:2">
      <c r="A48" s="317" t="s">
        <v>679</v>
      </c>
      <c r="B48" s="318">
        <f>10200+400</f>
        <v>10600</v>
      </c>
    </row>
    <row r="49" s="308" customFormat="1" ht="17.25" customHeight="1" spans="1:2">
      <c r="A49" s="317" t="s">
        <v>125</v>
      </c>
      <c r="B49" s="318">
        <v>106</v>
      </c>
    </row>
  </sheetData>
  <mergeCells count="1">
    <mergeCell ref="A1:B1"/>
  </mergeCells>
  <printOptions horizontalCentered="1"/>
  <pageMargins left="0.590551181102362" right="0.590551181102362" top="0.78740157480315" bottom="0.354330708661417" header="0.511811023622047" footer="0.511811023622047"/>
  <pageSetup paperSize="9" fitToHeight="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D5" sqref="D5"/>
    </sheetView>
  </sheetViews>
  <sheetFormatPr defaultColWidth="9" defaultRowHeight="15" outlineLevelCol="6"/>
  <cols>
    <col min="1" max="1" width="51.75" style="199" customWidth="1"/>
    <col min="2" max="2" width="12.625" style="292" customWidth="1"/>
    <col min="3" max="3" width="13" style="292" customWidth="1"/>
    <col min="4" max="5" width="15.375" style="292" customWidth="1"/>
    <col min="6" max="7" width="15.375" style="293" customWidth="1"/>
    <col min="8" max="256" width="9" style="199"/>
    <col min="257" max="257" width="51.75" style="199" customWidth="1"/>
    <col min="258" max="258" width="12.625" style="199" customWidth="1"/>
    <col min="259" max="259" width="13" style="199" customWidth="1"/>
    <col min="260" max="263" width="15.375" style="199" customWidth="1"/>
    <col min="264" max="512" width="9" style="199"/>
    <col min="513" max="513" width="51.75" style="199" customWidth="1"/>
    <col min="514" max="514" width="12.625" style="199" customWidth="1"/>
    <col min="515" max="515" width="13" style="199" customWidth="1"/>
    <col min="516" max="519" width="15.375" style="199" customWidth="1"/>
    <col min="520" max="768" width="9" style="199"/>
    <col min="769" max="769" width="51.75" style="199" customWidth="1"/>
    <col min="770" max="770" width="12.625" style="199" customWidth="1"/>
    <col min="771" max="771" width="13" style="199" customWidth="1"/>
    <col min="772" max="775" width="15.375" style="199" customWidth="1"/>
    <col min="776" max="1024" width="9" style="199"/>
    <col min="1025" max="1025" width="51.75" style="199" customWidth="1"/>
    <col min="1026" max="1026" width="12.625" style="199" customWidth="1"/>
    <col min="1027" max="1027" width="13" style="199" customWidth="1"/>
    <col min="1028" max="1031" width="15.375" style="199" customWidth="1"/>
    <col min="1032" max="1280" width="9" style="199"/>
    <col min="1281" max="1281" width="51.75" style="199" customWidth="1"/>
    <col min="1282" max="1282" width="12.625" style="199" customWidth="1"/>
    <col min="1283" max="1283" width="13" style="199" customWidth="1"/>
    <col min="1284" max="1287" width="15.375" style="199" customWidth="1"/>
    <col min="1288" max="1536" width="9" style="199"/>
    <col min="1537" max="1537" width="51.75" style="199" customWidth="1"/>
    <col min="1538" max="1538" width="12.625" style="199" customWidth="1"/>
    <col min="1539" max="1539" width="13" style="199" customWidth="1"/>
    <col min="1540" max="1543" width="15.375" style="199" customWidth="1"/>
    <col min="1544" max="1792" width="9" style="199"/>
    <col min="1793" max="1793" width="51.75" style="199" customWidth="1"/>
    <col min="1794" max="1794" width="12.625" style="199" customWidth="1"/>
    <col min="1795" max="1795" width="13" style="199" customWidth="1"/>
    <col min="1796" max="1799" width="15.375" style="199" customWidth="1"/>
    <col min="1800" max="2048" width="9" style="199"/>
    <col min="2049" max="2049" width="51.75" style="199" customWidth="1"/>
    <col min="2050" max="2050" width="12.625" style="199" customWidth="1"/>
    <col min="2051" max="2051" width="13" style="199" customWidth="1"/>
    <col min="2052" max="2055" width="15.375" style="199" customWidth="1"/>
    <col min="2056" max="2304" width="9" style="199"/>
    <col min="2305" max="2305" width="51.75" style="199" customWidth="1"/>
    <col min="2306" max="2306" width="12.625" style="199" customWidth="1"/>
    <col min="2307" max="2307" width="13" style="199" customWidth="1"/>
    <col min="2308" max="2311" width="15.375" style="199" customWidth="1"/>
    <col min="2312" max="2560" width="9" style="199"/>
    <col min="2561" max="2561" width="51.75" style="199" customWidth="1"/>
    <col min="2562" max="2562" width="12.625" style="199" customWidth="1"/>
    <col min="2563" max="2563" width="13" style="199" customWidth="1"/>
    <col min="2564" max="2567" width="15.375" style="199" customWidth="1"/>
    <col min="2568" max="2816" width="9" style="199"/>
    <col min="2817" max="2817" width="51.75" style="199" customWidth="1"/>
    <col min="2818" max="2818" width="12.625" style="199" customWidth="1"/>
    <col min="2819" max="2819" width="13" style="199" customWidth="1"/>
    <col min="2820" max="2823" width="15.375" style="199" customWidth="1"/>
    <col min="2824" max="3072" width="9" style="199"/>
    <col min="3073" max="3073" width="51.75" style="199" customWidth="1"/>
    <col min="3074" max="3074" width="12.625" style="199" customWidth="1"/>
    <col min="3075" max="3075" width="13" style="199" customWidth="1"/>
    <col min="3076" max="3079" width="15.375" style="199" customWidth="1"/>
    <col min="3080" max="3328" width="9" style="199"/>
    <col min="3329" max="3329" width="51.75" style="199" customWidth="1"/>
    <col min="3330" max="3330" width="12.625" style="199" customWidth="1"/>
    <col min="3331" max="3331" width="13" style="199" customWidth="1"/>
    <col min="3332" max="3335" width="15.375" style="199" customWidth="1"/>
    <col min="3336" max="3584" width="9" style="199"/>
    <col min="3585" max="3585" width="51.75" style="199" customWidth="1"/>
    <col min="3586" max="3586" width="12.625" style="199" customWidth="1"/>
    <col min="3587" max="3587" width="13" style="199" customWidth="1"/>
    <col min="3588" max="3591" width="15.375" style="199" customWidth="1"/>
    <col min="3592" max="3840" width="9" style="199"/>
    <col min="3841" max="3841" width="51.75" style="199" customWidth="1"/>
    <col min="3842" max="3842" width="12.625" style="199" customWidth="1"/>
    <col min="3843" max="3843" width="13" style="199" customWidth="1"/>
    <col min="3844" max="3847" width="15.375" style="199" customWidth="1"/>
    <col min="3848" max="4096" width="9" style="199"/>
    <col min="4097" max="4097" width="51.75" style="199" customWidth="1"/>
    <col min="4098" max="4098" width="12.625" style="199" customWidth="1"/>
    <col min="4099" max="4099" width="13" style="199" customWidth="1"/>
    <col min="4100" max="4103" width="15.375" style="199" customWidth="1"/>
    <col min="4104" max="4352" width="9" style="199"/>
    <col min="4353" max="4353" width="51.75" style="199" customWidth="1"/>
    <col min="4354" max="4354" width="12.625" style="199" customWidth="1"/>
    <col min="4355" max="4355" width="13" style="199" customWidth="1"/>
    <col min="4356" max="4359" width="15.375" style="199" customWidth="1"/>
    <col min="4360" max="4608" width="9" style="199"/>
    <col min="4609" max="4609" width="51.75" style="199" customWidth="1"/>
    <col min="4610" max="4610" width="12.625" style="199" customWidth="1"/>
    <col min="4611" max="4611" width="13" style="199" customWidth="1"/>
    <col min="4612" max="4615" width="15.375" style="199" customWidth="1"/>
    <col min="4616" max="4864" width="9" style="199"/>
    <col min="4865" max="4865" width="51.75" style="199" customWidth="1"/>
    <col min="4866" max="4866" width="12.625" style="199" customWidth="1"/>
    <col min="4867" max="4867" width="13" style="199" customWidth="1"/>
    <col min="4868" max="4871" width="15.375" style="199" customWidth="1"/>
    <col min="4872" max="5120" width="9" style="199"/>
    <col min="5121" max="5121" width="51.75" style="199" customWidth="1"/>
    <col min="5122" max="5122" width="12.625" style="199" customWidth="1"/>
    <col min="5123" max="5123" width="13" style="199" customWidth="1"/>
    <col min="5124" max="5127" width="15.375" style="199" customWidth="1"/>
    <col min="5128" max="5376" width="9" style="199"/>
    <col min="5377" max="5377" width="51.75" style="199" customWidth="1"/>
    <col min="5378" max="5378" width="12.625" style="199" customWidth="1"/>
    <col min="5379" max="5379" width="13" style="199" customWidth="1"/>
    <col min="5380" max="5383" width="15.375" style="199" customWidth="1"/>
    <col min="5384" max="5632" width="9" style="199"/>
    <col min="5633" max="5633" width="51.75" style="199" customWidth="1"/>
    <col min="5634" max="5634" width="12.625" style="199" customWidth="1"/>
    <col min="5635" max="5635" width="13" style="199" customWidth="1"/>
    <col min="5636" max="5639" width="15.375" style="199" customWidth="1"/>
    <col min="5640" max="5888" width="9" style="199"/>
    <col min="5889" max="5889" width="51.75" style="199" customWidth="1"/>
    <col min="5890" max="5890" width="12.625" style="199" customWidth="1"/>
    <col min="5891" max="5891" width="13" style="199" customWidth="1"/>
    <col min="5892" max="5895" width="15.375" style="199" customWidth="1"/>
    <col min="5896" max="6144" width="9" style="199"/>
    <col min="6145" max="6145" width="51.75" style="199" customWidth="1"/>
    <col min="6146" max="6146" width="12.625" style="199" customWidth="1"/>
    <col min="6147" max="6147" width="13" style="199" customWidth="1"/>
    <col min="6148" max="6151" width="15.375" style="199" customWidth="1"/>
    <col min="6152" max="6400" width="9" style="199"/>
    <col min="6401" max="6401" width="51.75" style="199" customWidth="1"/>
    <col min="6402" max="6402" width="12.625" style="199" customWidth="1"/>
    <col min="6403" max="6403" width="13" style="199" customWidth="1"/>
    <col min="6404" max="6407" width="15.375" style="199" customWidth="1"/>
    <col min="6408" max="6656" width="9" style="199"/>
    <col min="6657" max="6657" width="51.75" style="199" customWidth="1"/>
    <col min="6658" max="6658" width="12.625" style="199" customWidth="1"/>
    <col min="6659" max="6659" width="13" style="199" customWidth="1"/>
    <col min="6660" max="6663" width="15.375" style="199" customWidth="1"/>
    <col min="6664" max="6912" width="9" style="199"/>
    <col min="6913" max="6913" width="51.75" style="199" customWidth="1"/>
    <col min="6914" max="6914" width="12.625" style="199" customWidth="1"/>
    <col min="6915" max="6915" width="13" style="199" customWidth="1"/>
    <col min="6916" max="6919" width="15.375" style="199" customWidth="1"/>
    <col min="6920" max="7168" width="9" style="199"/>
    <col min="7169" max="7169" width="51.75" style="199" customWidth="1"/>
    <col min="7170" max="7170" width="12.625" style="199" customWidth="1"/>
    <col min="7171" max="7171" width="13" style="199" customWidth="1"/>
    <col min="7172" max="7175" width="15.375" style="199" customWidth="1"/>
    <col min="7176" max="7424" width="9" style="199"/>
    <col min="7425" max="7425" width="51.75" style="199" customWidth="1"/>
    <col min="7426" max="7426" width="12.625" style="199" customWidth="1"/>
    <col min="7427" max="7427" width="13" style="199" customWidth="1"/>
    <col min="7428" max="7431" width="15.375" style="199" customWidth="1"/>
    <col min="7432" max="7680" width="9" style="199"/>
    <col min="7681" max="7681" width="51.75" style="199" customWidth="1"/>
    <col min="7682" max="7682" width="12.625" style="199" customWidth="1"/>
    <col min="7683" max="7683" width="13" style="199" customWidth="1"/>
    <col min="7684" max="7687" width="15.375" style="199" customWidth="1"/>
    <col min="7688" max="7936" width="9" style="199"/>
    <col min="7937" max="7937" width="51.75" style="199" customWidth="1"/>
    <col min="7938" max="7938" width="12.625" style="199" customWidth="1"/>
    <col min="7939" max="7939" width="13" style="199" customWidth="1"/>
    <col min="7940" max="7943" width="15.375" style="199" customWidth="1"/>
    <col min="7944" max="8192" width="9" style="199"/>
    <col min="8193" max="8193" width="51.75" style="199" customWidth="1"/>
    <col min="8194" max="8194" width="12.625" style="199" customWidth="1"/>
    <col min="8195" max="8195" width="13" style="199" customWidth="1"/>
    <col min="8196" max="8199" width="15.375" style="199" customWidth="1"/>
    <col min="8200" max="8448" width="9" style="199"/>
    <col min="8449" max="8449" width="51.75" style="199" customWidth="1"/>
    <col min="8450" max="8450" width="12.625" style="199" customWidth="1"/>
    <col min="8451" max="8451" width="13" style="199" customWidth="1"/>
    <col min="8452" max="8455" width="15.375" style="199" customWidth="1"/>
    <col min="8456" max="8704" width="9" style="199"/>
    <col min="8705" max="8705" width="51.75" style="199" customWidth="1"/>
    <col min="8706" max="8706" width="12.625" style="199" customWidth="1"/>
    <col min="8707" max="8707" width="13" style="199" customWidth="1"/>
    <col min="8708" max="8711" width="15.375" style="199" customWidth="1"/>
    <col min="8712" max="8960" width="9" style="199"/>
    <col min="8961" max="8961" width="51.75" style="199" customWidth="1"/>
    <col min="8962" max="8962" width="12.625" style="199" customWidth="1"/>
    <col min="8963" max="8963" width="13" style="199" customWidth="1"/>
    <col min="8964" max="8967" width="15.375" style="199" customWidth="1"/>
    <col min="8968" max="9216" width="9" style="199"/>
    <col min="9217" max="9217" width="51.75" style="199" customWidth="1"/>
    <col min="9218" max="9218" width="12.625" style="199" customWidth="1"/>
    <col min="9219" max="9219" width="13" style="199" customWidth="1"/>
    <col min="9220" max="9223" width="15.375" style="199" customWidth="1"/>
    <col min="9224" max="9472" width="9" style="199"/>
    <col min="9473" max="9473" width="51.75" style="199" customWidth="1"/>
    <col min="9474" max="9474" width="12.625" style="199" customWidth="1"/>
    <col min="9475" max="9475" width="13" style="199" customWidth="1"/>
    <col min="9476" max="9479" width="15.375" style="199" customWidth="1"/>
    <col min="9480" max="9728" width="9" style="199"/>
    <col min="9729" max="9729" width="51.75" style="199" customWidth="1"/>
    <col min="9730" max="9730" width="12.625" style="199" customWidth="1"/>
    <col min="9731" max="9731" width="13" style="199" customWidth="1"/>
    <col min="9732" max="9735" width="15.375" style="199" customWidth="1"/>
    <col min="9736" max="9984" width="9" style="199"/>
    <col min="9985" max="9985" width="51.75" style="199" customWidth="1"/>
    <col min="9986" max="9986" width="12.625" style="199" customWidth="1"/>
    <col min="9987" max="9987" width="13" style="199" customWidth="1"/>
    <col min="9988" max="9991" width="15.375" style="199" customWidth="1"/>
    <col min="9992" max="10240" width="9" style="199"/>
    <col min="10241" max="10241" width="51.75" style="199" customWidth="1"/>
    <col min="10242" max="10242" width="12.625" style="199" customWidth="1"/>
    <col min="10243" max="10243" width="13" style="199" customWidth="1"/>
    <col min="10244" max="10247" width="15.375" style="199" customWidth="1"/>
    <col min="10248" max="10496" width="9" style="199"/>
    <col min="10497" max="10497" width="51.75" style="199" customWidth="1"/>
    <col min="10498" max="10498" width="12.625" style="199" customWidth="1"/>
    <col min="10499" max="10499" width="13" style="199" customWidth="1"/>
    <col min="10500" max="10503" width="15.375" style="199" customWidth="1"/>
    <col min="10504" max="10752" width="9" style="199"/>
    <col min="10753" max="10753" width="51.75" style="199" customWidth="1"/>
    <col min="10754" max="10754" width="12.625" style="199" customWidth="1"/>
    <col min="10755" max="10755" width="13" style="199" customWidth="1"/>
    <col min="10756" max="10759" width="15.375" style="199" customWidth="1"/>
    <col min="10760" max="11008" width="9" style="199"/>
    <col min="11009" max="11009" width="51.75" style="199" customWidth="1"/>
    <col min="11010" max="11010" width="12.625" style="199" customWidth="1"/>
    <col min="11011" max="11011" width="13" style="199" customWidth="1"/>
    <col min="11012" max="11015" width="15.375" style="199" customWidth="1"/>
    <col min="11016" max="11264" width="9" style="199"/>
    <col min="11265" max="11265" width="51.75" style="199" customWidth="1"/>
    <col min="11266" max="11266" width="12.625" style="199" customWidth="1"/>
    <col min="11267" max="11267" width="13" style="199" customWidth="1"/>
    <col min="11268" max="11271" width="15.375" style="199" customWidth="1"/>
    <col min="11272" max="11520" width="9" style="199"/>
    <col min="11521" max="11521" width="51.75" style="199" customWidth="1"/>
    <col min="11522" max="11522" width="12.625" style="199" customWidth="1"/>
    <col min="11523" max="11523" width="13" style="199" customWidth="1"/>
    <col min="11524" max="11527" width="15.375" style="199" customWidth="1"/>
    <col min="11528" max="11776" width="9" style="199"/>
    <col min="11777" max="11777" width="51.75" style="199" customWidth="1"/>
    <col min="11778" max="11778" width="12.625" style="199" customWidth="1"/>
    <col min="11779" max="11779" width="13" style="199" customWidth="1"/>
    <col min="11780" max="11783" width="15.375" style="199" customWidth="1"/>
    <col min="11784" max="12032" width="9" style="199"/>
    <col min="12033" max="12033" width="51.75" style="199" customWidth="1"/>
    <col min="12034" max="12034" width="12.625" style="199" customWidth="1"/>
    <col min="12035" max="12035" width="13" style="199" customWidth="1"/>
    <col min="12036" max="12039" width="15.375" style="199" customWidth="1"/>
    <col min="12040" max="12288" width="9" style="199"/>
    <col min="12289" max="12289" width="51.75" style="199" customWidth="1"/>
    <col min="12290" max="12290" width="12.625" style="199" customWidth="1"/>
    <col min="12291" max="12291" width="13" style="199" customWidth="1"/>
    <col min="12292" max="12295" width="15.375" style="199" customWidth="1"/>
    <col min="12296" max="12544" width="9" style="199"/>
    <col min="12545" max="12545" width="51.75" style="199" customWidth="1"/>
    <col min="12546" max="12546" width="12.625" style="199" customWidth="1"/>
    <col min="12547" max="12547" width="13" style="199" customWidth="1"/>
    <col min="12548" max="12551" width="15.375" style="199" customWidth="1"/>
    <col min="12552" max="12800" width="9" style="199"/>
    <col min="12801" max="12801" width="51.75" style="199" customWidth="1"/>
    <col min="12802" max="12802" width="12.625" style="199" customWidth="1"/>
    <col min="12803" max="12803" width="13" style="199" customWidth="1"/>
    <col min="12804" max="12807" width="15.375" style="199" customWidth="1"/>
    <col min="12808" max="13056" width="9" style="199"/>
    <col min="13057" max="13057" width="51.75" style="199" customWidth="1"/>
    <col min="13058" max="13058" width="12.625" style="199" customWidth="1"/>
    <col min="13059" max="13059" width="13" style="199" customWidth="1"/>
    <col min="13060" max="13063" width="15.375" style="199" customWidth="1"/>
    <col min="13064" max="13312" width="9" style="199"/>
    <col min="13313" max="13313" width="51.75" style="199" customWidth="1"/>
    <col min="13314" max="13314" width="12.625" style="199" customWidth="1"/>
    <col min="13315" max="13315" width="13" style="199" customWidth="1"/>
    <col min="13316" max="13319" width="15.375" style="199" customWidth="1"/>
    <col min="13320" max="13568" width="9" style="199"/>
    <col min="13569" max="13569" width="51.75" style="199" customWidth="1"/>
    <col min="13570" max="13570" width="12.625" style="199" customWidth="1"/>
    <col min="13571" max="13571" width="13" style="199" customWidth="1"/>
    <col min="13572" max="13575" width="15.375" style="199" customWidth="1"/>
    <col min="13576" max="13824" width="9" style="199"/>
    <col min="13825" max="13825" width="51.75" style="199" customWidth="1"/>
    <col min="13826" max="13826" width="12.625" style="199" customWidth="1"/>
    <col min="13827" max="13827" width="13" style="199" customWidth="1"/>
    <col min="13828" max="13831" width="15.375" style="199" customWidth="1"/>
    <col min="13832" max="14080" width="9" style="199"/>
    <col min="14081" max="14081" width="51.75" style="199" customWidth="1"/>
    <col min="14082" max="14082" width="12.625" style="199" customWidth="1"/>
    <col min="14083" max="14083" width="13" style="199" customWidth="1"/>
    <col min="14084" max="14087" width="15.375" style="199" customWidth="1"/>
    <col min="14088" max="14336" width="9" style="199"/>
    <col min="14337" max="14337" width="51.75" style="199" customWidth="1"/>
    <col min="14338" max="14338" width="12.625" style="199" customWidth="1"/>
    <col min="14339" max="14339" width="13" style="199" customWidth="1"/>
    <col min="14340" max="14343" width="15.375" style="199" customWidth="1"/>
    <col min="14344" max="14592" width="9" style="199"/>
    <col min="14593" max="14593" width="51.75" style="199" customWidth="1"/>
    <col min="14594" max="14594" width="12.625" style="199" customWidth="1"/>
    <col min="14595" max="14595" width="13" style="199" customWidth="1"/>
    <col min="14596" max="14599" width="15.375" style="199" customWidth="1"/>
    <col min="14600" max="14848" width="9" style="199"/>
    <col min="14849" max="14849" width="51.75" style="199" customWidth="1"/>
    <col min="14850" max="14850" width="12.625" style="199" customWidth="1"/>
    <col min="14851" max="14851" width="13" style="199" customWidth="1"/>
    <col min="14852" max="14855" width="15.375" style="199" customWidth="1"/>
    <col min="14856" max="15104" width="9" style="199"/>
    <col min="15105" max="15105" width="51.75" style="199" customWidth="1"/>
    <col min="15106" max="15106" width="12.625" style="199" customWidth="1"/>
    <col min="15107" max="15107" width="13" style="199" customWidth="1"/>
    <col min="15108" max="15111" width="15.375" style="199" customWidth="1"/>
    <col min="15112" max="15360" width="9" style="199"/>
    <col min="15361" max="15361" width="51.75" style="199" customWidth="1"/>
    <col min="15362" max="15362" width="12.625" style="199" customWidth="1"/>
    <col min="15363" max="15363" width="13" style="199" customWidth="1"/>
    <col min="15364" max="15367" width="15.375" style="199" customWidth="1"/>
    <col min="15368" max="15616" width="9" style="199"/>
    <col min="15617" max="15617" width="51.75" style="199" customWidth="1"/>
    <col min="15618" max="15618" width="12.625" style="199" customWidth="1"/>
    <col min="15619" max="15619" width="13" style="199" customWidth="1"/>
    <col min="15620" max="15623" width="15.375" style="199" customWidth="1"/>
    <col min="15624" max="15872" width="9" style="199"/>
    <col min="15873" max="15873" width="51.75" style="199" customWidth="1"/>
    <col min="15874" max="15874" width="12.625" style="199" customWidth="1"/>
    <col min="15875" max="15875" width="13" style="199" customWidth="1"/>
    <col min="15876" max="15879" width="15.375" style="199" customWidth="1"/>
    <col min="15880" max="16128" width="9" style="199"/>
    <col min="16129" max="16129" width="51.75" style="199" customWidth="1"/>
    <col min="16130" max="16130" width="12.625" style="199" customWidth="1"/>
    <col min="16131" max="16131" width="13" style="199" customWidth="1"/>
    <col min="16132" max="16135" width="15.375" style="199" customWidth="1"/>
    <col min="16136" max="16384" width="9" style="199"/>
  </cols>
  <sheetData>
    <row r="1" s="289" customFormat="1" ht="27" spans="1:7">
      <c r="A1" s="294" t="s">
        <v>19</v>
      </c>
      <c r="B1" s="294"/>
      <c r="C1" s="294"/>
      <c r="D1" s="294"/>
      <c r="E1" s="294"/>
      <c r="F1" s="294"/>
      <c r="G1" s="294"/>
    </row>
    <row r="2" s="195" customFormat="1" ht="14.25" spans="1:7">
      <c r="A2" s="30" t="s">
        <v>18</v>
      </c>
      <c r="B2" s="295"/>
      <c r="C2" s="295"/>
      <c r="D2" s="202"/>
      <c r="E2" s="202"/>
      <c r="F2" s="296"/>
      <c r="G2" s="297" t="s">
        <v>57</v>
      </c>
    </row>
    <row r="3" s="195" customFormat="1" ht="14.25" spans="1:7">
      <c r="A3" s="34" t="s">
        <v>58</v>
      </c>
      <c r="B3" s="204" t="s">
        <v>59</v>
      </c>
      <c r="C3" s="204"/>
      <c r="D3" s="204"/>
      <c r="E3" s="204"/>
      <c r="F3" s="205" t="s">
        <v>60</v>
      </c>
      <c r="G3" s="205"/>
    </row>
    <row r="4" s="290" customFormat="1" ht="28.5" spans="1:7">
      <c r="A4" s="34"/>
      <c r="B4" s="34" t="s">
        <v>61</v>
      </c>
      <c r="C4" s="34" t="s">
        <v>62</v>
      </c>
      <c r="D4" s="34" t="s">
        <v>680</v>
      </c>
      <c r="E4" s="34" t="s">
        <v>64</v>
      </c>
      <c r="F4" s="34" t="s">
        <v>61</v>
      </c>
      <c r="G4" s="61" t="s">
        <v>66</v>
      </c>
    </row>
    <row r="5" ht="14.25" spans="1:7">
      <c r="A5" s="298" t="s">
        <v>681</v>
      </c>
      <c r="B5" s="299"/>
      <c r="C5" s="300"/>
      <c r="D5" s="301"/>
      <c r="E5" s="301"/>
      <c r="F5" s="302"/>
      <c r="G5" s="302"/>
    </row>
    <row r="6" ht="14.25" spans="1:7">
      <c r="A6" s="298" t="s">
        <v>682</v>
      </c>
      <c r="B6" s="299"/>
      <c r="C6" s="300"/>
      <c r="D6" s="301"/>
      <c r="E6" s="301"/>
      <c r="F6" s="302"/>
      <c r="G6" s="302"/>
    </row>
    <row r="7" ht="14.25" spans="1:7">
      <c r="A7" s="303" t="s">
        <v>683</v>
      </c>
      <c r="B7" s="299"/>
      <c r="C7" s="300"/>
      <c r="D7" s="301"/>
      <c r="E7" s="301"/>
      <c r="F7" s="304"/>
      <c r="G7" s="304"/>
    </row>
    <row r="8" s="291" customFormat="1" ht="14.25" spans="1:7">
      <c r="A8" s="305" t="s">
        <v>684</v>
      </c>
      <c r="B8" s="299"/>
      <c r="C8" s="300"/>
      <c r="D8" s="301"/>
      <c r="E8" s="301"/>
      <c r="F8" s="306"/>
      <c r="G8" s="306"/>
    </row>
    <row r="9" s="291" customFormat="1" ht="14.25" spans="1:7">
      <c r="A9" s="305" t="s">
        <v>685</v>
      </c>
      <c r="B9" s="299"/>
      <c r="C9" s="300"/>
      <c r="D9" s="301"/>
      <c r="E9" s="301"/>
      <c r="F9" s="306"/>
      <c r="G9" s="306"/>
    </row>
    <row r="10" s="291" customFormat="1" ht="14.25" spans="1:7">
      <c r="A10" s="305" t="s">
        <v>686</v>
      </c>
      <c r="B10" s="299"/>
      <c r="C10" s="300"/>
      <c r="D10" s="301"/>
      <c r="E10" s="301"/>
      <c r="F10" s="306"/>
      <c r="G10" s="306"/>
    </row>
    <row r="11" s="291" customFormat="1" ht="14.25" spans="1:7">
      <c r="A11" s="303" t="s">
        <v>687</v>
      </c>
      <c r="B11" s="299"/>
      <c r="C11" s="300"/>
      <c r="D11" s="301"/>
      <c r="E11" s="301"/>
      <c r="F11" s="306"/>
      <c r="G11" s="306"/>
    </row>
    <row r="12" ht="14.25" spans="1:7">
      <c r="A12" s="305" t="s">
        <v>688</v>
      </c>
      <c r="B12" s="299"/>
      <c r="C12" s="300"/>
      <c r="D12" s="301"/>
      <c r="E12" s="301"/>
      <c r="F12" s="306"/>
      <c r="G12" s="306"/>
    </row>
    <row r="13" s="291" customFormat="1" ht="14.25" spans="1:7">
      <c r="A13" s="305" t="s">
        <v>689</v>
      </c>
      <c r="B13" s="299"/>
      <c r="C13" s="300"/>
      <c r="D13" s="301"/>
      <c r="E13" s="301"/>
      <c r="F13" s="306"/>
      <c r="G13" s="306"/>
    </row>
    <row r="14" s="291" customFormat="1" ht="14.25" spans="1:7">
      <c r="A14" s="305" t="s">
        <v>690</v>
      </c>
      <c r="B14" s="299"/>
      <c r="C14" s="300"/>
      <c r="D14" s="301"/>
      <c r="E14" s="301"/>
      <c r="F14" s="306"/>
      <c r="G14" s="306"/>
    </row>
    <row r="15" s="291" customFormat="1" ht="14.25" spans="1:7">
      <c r="A15" s="305" t="s">
        <v>686</v>
      </c>
      <c r="B15" s="299"/>
      <c r="C15" s="300"/>
      <c r="D15" s="301"/>
      <c r="E15" s="301"/>
      <c r="F15" s="306"/>
      <c r="G15" s="306"/>
    </row>
    <row r="16" s="291" customFormat="1" ht="14.25" spans="1:7">
      <c r="A16" s="298" t="s">
        <v>691</v>
      </c>
      <c r="B16" s="299"/>
      <c r="C16" s="300"/>
      <c r="D16" s="301"/>
      <c r="E16" s="301"/>
      <c r="F16" s="306"/>
      <c r="G16" s="306"/>
    </row>
    <row r="17" s="291" customFormat="1" ht="14.25" spans="1:7">
      <c r="A17" s="303" t="s">
        <v>692</v>
      </c>
      <c r="B17" s="299"/>
      <c r="C17" s="300"/>
      <c r="D17" s="301"/>
      <c r="E17" s="301"/>
      <c r="F17" s="306"/>
      <c r="G17" s="306"/>
    </row>
    <row r="18" ht="14.25" spans="1:7">
      <c r="A18" s="305" t="s">
        <v>686</v>
      </c>
      <c r="B18" s="299"/>
      <c r="C18" s="300"/>
      <c r="D18" s="301"/>
      <c r="E18" s="301"/>
      <c r="F18" s="306"/>
      <c r="G18" s="306"/>
    </row>
    <row r="21" ht="14.25" spans="1:7">
      <c r="A21" s="307" t="s">
        <v>693</v>
      </c>
      <c r="B21" s="307"/>
      <c r="C21" s="307"/>
      <c r="D21" s="307"/>
      <c r="E21" s="307"/>
      <c r="F21" s="307"/>
      <c r="G21" s="307"/>
    </row>
  </sheetData>
  <mergeCells count="5">
    <mergeCell ref="A1:G1"/>
    <mergeCell ref="B3:E3"/>
    <mergeCell ref="F3:G3"/>
    <mergeCell ref="A21:G21"/>
    <mergeCell ref="A3:A4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D7" sqref="D7"/>
    </sheetView>
  </sheetViews>
  <sheetFormatPr defaultColWidth="25.625" defaultRowHeight="25.5" outlineLevelCol="3"/>
  <cols>
    <col min="1" max="1" width="38.875" style="257" customWidth="1"/>
    <col min="2" max="2" width="25.625" style="258" customWidth="1"/>
    <col min="3" max="3" width="25.625" style="259" customWidth="1"/>
    <col min="4" max="4" width="20.5" style="257" customWidth="1"/>
    <col min="5" max="256" width="25.625" style="260"/>
    <col min="257" max="257" width="38.875" style="260" customWidth="1"/>
    <col min="258" max="259" width="25.625" style="260" customWidth="1"/>
    <col min="260" max="260" width="20.5" style="260" customWidth="1"/>
    <col min="261" max="512" width="25.625" style="260"/>
    <col min="513" max="513" width="38.875" style="260" customWidth="1"/>
    <col min="514" max="515" width="25.625" style="260" customWidth="1"/>
    <col min="516" max="516" width="20.5" style="260" customWidth="1"/>
    <col min="517" max="768" width="25.625" style="260"/>
    <col min="769" max="769" width="38.875" style="260" customWidth="1"/>
    <col min="770" max="771" width="25.625" style="260" customWidth="1"/>
    <col min="772" max="772" width="20.5" style="260" customWidth="1"/>
    <col min="773" max="1024" width="25.625" style="260"/>
    <col min="1025" max="1025" width="38.875" style="260" customWidth="1"/>
    <col min="1026" max="1027" width="25.625" style="260" customWidth="1"/>
    <col min="1028" max="1028" width="20.5" style="260" customWidth="1"/>
    <col min="1029" max="1280" width="25.625" style="260"/>
    <col min="1281" max="1281" width="38.875" style="260" customWidth="1"/>
    <col min="1282" max="1283" width="25.625" style="260" customWidth="1"/>
    <col min="1284" max="1284" width="20.5" style="260" customWidth="1"/>
    <col min="1285" max="1536" width="25.625" style="260"/>
    <col min="1537" max="1537" width="38.875" style="260" customWidth="1"/>
    <col min="1538" max="1539" width="25.625" style="260" customWidth="1"/>
    <col min="1540" max="1540" width="20.5" style="260" customWidth="1"/>
    <col min="1541" max="1792" width="25.625" style="260"/>
    <col min="1793" max="1793" width="38.875" style="260" customWidth="1"/>
    <col min="1794" max="1795" width="25.625" style="260" customWidth="1"/>
    <col min="1796" max="1796" width="20.5" style="260" customWidth="1"/>
    <col min="1797" max="2048" width="25.625" style="260"/>
    <col min="2049" max="2049" width="38.875" style="260" customWidth="1"/>
    <col min="2050" max="2051" width="25.625" style="260" customWidth="1"/>
    <col min="2052" max="2052" width="20.5" style="260" customWidth="1"/>
    <col min="2053" max="2304" width="25.625" style="260"/>
    <col min="2305" max="2305" width="38.875" style="260" customWidth="1"/>
    <col min="2306" max="2307" width="25.625" style="260" customWidth="1"/>
    <col min="2308" max="2308" width="20.5" style="260" customWidth="1"/>
    <col min="2309" max="2560" width="25.625" style="260"/>
    <col min="2561" max="2561" width="38.875" style="260" customWidth="1"/>
    <col min="2562" max="2563" width="25.625" style="260" customWidth="1"/>
    <col min="2564" max="2564" width="20.5" style="260" customWidth="1"/>
    <col min="2565" max="2816" width="25.625" style="260"/>
    <col min="2817" max="2817" width="38.875" style="260" customWidth="1"/>
    <col min="2818" max="2819" width="25.625" style="260" customWidth="1"/>
    <col min="2820" max="2820" width="20.5" style="260" customWidth="1"/>
    <col min="2821" max="3072" width="25.625" style="260"/>
    <col min="3073" max="3073" width="38.875" style="260" customWidth="1"/>
    <col min="3074" max="3075" width="25.625" style="260" customWidth="1"/>
    <col min="3076" max="3076" width="20.5" style="260" customWidth="1"/>
    <col min="3077" max="3328" width="25.625" style="260"/>
    <col min="3329" max="3329" width="38.875" style="260" customWidth="1"/>
    <col min="3330" max="3331" width="25.625" style="260" customWidth="1"/>
    <col min="3332" max="3332" width="20.5" style="260" customWidth="1"/>
    <col min="3333" max="3584" width="25.625" style="260"/>
    <col min="3585" max="3585" width="38.875" style="260" customWidth="1"/>
    <col min="3586" max="3587" width="25.625" style="260" customWidth="1"/>
    <col min="3588" max="3588" width="20.5" style="260" customWidth="1"/>
    <col min="3589" max="3840" width="25.625" style="260"/>
    <col min="3841" max="3841" width="38.875" style="260" customWidth="1"/>
    <col min="3842" max="3843" width="25.625" style="260" customWidth="1"/>
    <col min="3844" max="3844" width="20.5" style="260" customWidth="1"/>
    <col min="3845" max="4096" width="25.625" style="260"/>
    <col min="4097" max="4097" width="38.875" style="260" customWidth="1"/>
    <col min="4098" max="4099" width="25.625" style="260" customWidth="1"/>
    <col min="4100" max="4100" width="20.5" style="260" customWidth="1"/>
    <col min="4101" max="4352" width="25.625" style="260"/>
    <col min="4353" max="4353" width="38.875" style="260" customWidth="1"/>
    <col min="4354" max="4355" width="25.625" style="260" customWidth="1"/>
    <col min="4356" max="4356" width="20.5" style="260" customWidth="1"/>
    <col min="4357" max="4608" width="25.625" style="260"/>
    <col min="4609" max="4609" width="38.875" style="260" customWidth="1"/>
    <col min="4610" max="4611" width="25.625" style="260" customWidth="1"/>
    <col min="4612" max="4612" width="20.5" style="260" customWidth="1"/>
    <col min="4613" max="4864" width="25.625" style="260"/>
    <col min="4865" max="4865" width="38.875" style="260" customWidth="1"/>
    <col min="4866" max="4867" width="25.625" style="260" customWidth="1"/>
    <col min="4868" max="4868" width="20.5" style="260" customWidth="1"/>
    <col min="4869" max="5120" width="25.625" style="260"/>
    <col min="5121" max="5121" width="38.875" style="260" customWidth="1"/>
    <col min="5122" max="5123" width="25.625" style="260" customWidth="1"/>
    <col min="5124" max="5124" width="20.5" style="260" customWidth="1"/>
    <col min="5125" max="5376" width="25.625" style="260"/>
    <col min="5377" max="5377" width="38.875" style="260" customWidth="1"/>
    <col min="5378" max="5379" width="25.625" style="260" customWidth="1"/>
    <col min="5380" max="5380" width="20.5" style="260" customWidth="1"/>
    <col min="5381" max="5632" width="25.625" style="260"/>
    <col min="5633" max="5633" width="38.875" style="260" customWidth="1"/>
    <col min="5634" max="5635" width="25.625" style="260" customWidth="1"/>
    <col min="5636" max="5636" width="20.5" style="260" customWidth="1"/>
    <col min="5637" max="5888" width="25.625" style="260"/>
    <col min="5889" max="5889" width="38.875" style="260" customWidth="1"/>
    <col min="5890" max="5891" width="25.625" style="260" customWidth="1"/>
    <col min="5892" max="5892" width="20.5" style="260" customWidth="1"/>
    <col min="5893" max="6144" width="25.625" style="260"/>
    <col min="6145" max="6145" width="38.875" style="260" customWidth="1"/>
    <col min="6146" max="6147" width="25.625" style="260" customWidth="1"/>
    <col min="6148" max="6148" width="20.5" style="260" customWidth="1"/>
    <col min="6149" max="6400" width="25.625" style="260"/>
    <col min="6401" max="6401" width="38.875" style="260" customWidth="1"/>
    <col min="6402" max="6403" width="25.625" style="260" customWidth="1"/>
    <col min="6404" max="6404" width="20.5" style="260" customWidth="1"/>
    <col min="6405" max="6656" width="25.625" style="260"/>
    <col min="6657" max="6657" width="38.875" style="260" customWidth="1"/>
    <col min="6658" max="6659" width="25.625" style="260" customWidth="1"/>
    <col min="6660" max="6660" width="20.5" style="260" customWidth="1"/>
    <col min="6661" max="6912" width="25.625" style="260"/>
    <col min="6913" max="6913" width="38.875" style="260" customWidth="1"/>
    <col min="6914" max="6915" width="25.625" style="260" customWidth="1"/>
    <col min="6916" max="6916" width="20.5" style="260" customWidth="1"/>
    <col min="6917" max="7168" width="25.625" style="260"/>
    <col min="7169" max="7169" width="38.875" style="260" customWidth="1"/>
    <col min="7170" max="7171" width="25.625" style="260" customWidth="1"/>
    <col min="7172" max="7172" width="20.5" style="260" customWidth="1"/>
    <col min="7173" max="7424" width="25.625" style="260"/>
    <col min="7425" max="7425" width="38.875" style="260" customWidth="1"/>
    <col min="7426" max="7427" width="25.625" style="260" customWidth="1"/>
    <col min="7428" max="7428" width="20.5" style="260" customWidth="1"/>
    <col min="7429" max="7680" width="25.625" style="260"/>
    <col min="7681" max="7681" width="38.875" style="260" customWidth="1"/>
    <col min="7682" max="7683" width="25.625" style="260" customWidth="1"/>
    <col min="7684" max="7684" width="20.5" style="260" customWidth="1"/>
    <col min="7685" max="7936" width="25.625" style="260"/>
    <col min="7937" max="7937" width="38.875" style="260" customWidth="1"/>
    <col min="7938" max="7939" width="25.625" style="260" customWidth="1"/>
    <col min="7940" max="7940" width="20.5" style="260" customWidth="1"/>
    <col min="7941" max="8192" width="25.625" style="260"/>
    <col min="8193" max="8193" width="38.875" style="260" customWidth="1"/>
    <col min="8194" max="8195" width="25.625" style="260" customWidth="1"/>
    <col min="8196" max="8196" width="20.5" style="260" customWidth="1"/>
    <col min="8197" max="8448" width="25.625" style="260"/>
    <col min="8449" max="8449" width="38.875" style="260" customWidth="1"/>
    <col min="8450" max="8451" width="25.625" style="260" customWidth="1"/>
    <col min="8452" max="8452" width="20.5" style="260" customWidth="1"/>
    <col min="8453" max="8704" width="25.625" style="260"/>
    <col min="8705" max="8705" width="38.875" style="260" customWidth="1"/>
    <col min="8706" max="8707" width="25.625" style="260" customWidth="1"/>
    <col min="8708" max="8708" width="20.5" style="260" customWidth="1"/>
    <col min="8709" max="8960" width="25.625" style="260"/>
    <col min="8961" max="8961" width="38.875" style="260" customWidth="1"/>
    <col min="8962" max="8963" width="25.625" style="260" customWidth="1"/>
    <col min="8964" max="8964" width="20.5" style="260" customWidth="1"/>
    <col min="8965" max="9216" width="25.625" style="260"/>
    <col min="9217" max="9217" width="38.875" style="260" customWidth="1"/>
    <col min="9218" max="9219" width="25.625" style="260" customWidth="1"/>
    <col min="9220" max="9220" width="20.5" style="260" customWidth="1"/>
    <col min="9221" max="9472" width="25.625" style="260"/>
    <col min="9473" max="9473" width="38.875" style="260" customWidth="1"/>
    <col min="9474" max="9475" width="25.625" style="260" customWidth="1"/>
    <col min="9476" max="9476" width="20.5" style="260" customWidth="1"/>
    <col min="9477" max="9728" width="25.625" style="260"/>
    <col min="9729" max="9729" width="38.875" style="260" customWidth="1"/>
    <col min="9730" max="9731" width="25.625" style="260" customWidth="1"/>
    <col min="9732" max="9732" width="20.5" style="260" customWidth="1"/>
    <col min="9733" max="9984" width="25.625" style="260"/>
    <col min="9985" max="9985" width="38.875" style="260" customWidth="1"/>
    <col min="9986" max="9987" width="25.625" style="260" customWidth="1"/>
    <col min="9988" max="9988" width="20.5" style="260" customWidth="1"/>
    <col min="9989" max="10240" width="25.625" style="260"/>
    <col min="10241" max="10241" width="38.875" style="260" customWidth="1"/>
    <col min="10242" max="10243" width="25.625" style="260" customWidth="1"/>
    <col min="10244" max="10244" width="20.5" style="260" customWidth="1"/>
    <col min="10245" max="10496" width="25.625" style="260"/>
    <col min="10497" max="10497" width="38.875" style="260" customWidth="1"/>
    <col min="10498" max="10499" width="25.625" style="260" customWidth="1"/>
    <col min="10500" max="10500" width="20.5" style="260" customWidth="1"/>
    <col min="10501" max="10752" width="25.625" style="260"/>
    <col min="10753" max="10753" width="38.875" style="260" customWidth="1"/>
    <col min="10754" max="10755" width="25.625" style="260" customWidth="1"/>
    <col min="10756" max="10756" width="20.5" style="260" customWidth="1"/>
    <col min="10757" max="11008" width="25.625" style="260"/>
    <col min="11009" max="11009" width="38.875" style="260" customWidth="1"/>
    <col min="11010" max="11011" width="25.625" style="260" customWidth="1"/>
    <col min="11012" max="11012" width="20.5" style="260" customWidth="1"/>
    <col min="11013" max="11264" width="25.625" style="260"/>
    <col min="11265" max="11265" width="38.875" style="260" customWidth="1"/>
    <col min="11266" max="11267" width="25.625" style="260" customWidth="1"/>
    <col min="11268" max="11268" width="20.5" style="260" customWidth="1"/>
    <col min="11269" max="11520" width="25.625" style="260"/>
    <col min="11521" max="11521" width="38.875" style="260" customWidth="1"/>
    <col min="11522" max="11523" width="25.625" style="260" customWidth="1"/>
    <col min="11524" max="11524" width="20.5" style="260" customWidth="1"/>
    <col min="11525" max="11776" width="25.625" style="260"/>
    <col min="11777" max="11777" width="38.875" style="260" customWidth="1"/>
    <col min="11778" max="11779" width="25.625" style="260" customWidth="1"/>
    <col min="11780" max="11780" width="20.5" style="260" customWidth="1"/>
    <col min="11781" max="12032" width="25.625" style="260"/>
    <col min="12033" max="12033" width="38.875" style="260" customWidth="1"/>
    <col min="12034" max="12035" width="25.625" style="260" customWidth="1"/>
    <col min="12036" max="12036" width="20.5" style="260" customWidth="1"/>
    <col min="12037" max="12288" width="25.625" style="260"/>
    <col min="12289" max="12289" width="38.875" style="260" customWidth="1"/>
    <col min="12290" max="12291" width="25.625" style="260" customWidth="1"/>
    <col min="12292" max="12292" width="20.5" style="260" customWidth="1"/>
    <col min="12293" max="12544" width="25.625" style="260"/>
    <col min="12545" max="12545" width="38.875" style="260" customWidth="1"/>
    <col min="12546" max="12547" width="25.625" style="260" customWidth="1"/>
    <col min="12548" max="12548" width="20.5" style="260" customWidth="1"/>
    <col min="12549" max="12800" width="25.625" style="260"/>
    <col min="12801" max="12801" width="38.875" style="260" customWidth="1"/>
    <col min="12802" max="12803" width="25.625" style="260" customWidth="1"/>
    <col min="12804" max="12804" width="20.5" style="260" customWidth="1"/>
    <col min="12805" max="13056" width="25.625" style="260"/>
    <col min="13057" max="13057" width="38.875" style="260" customWidth="1"/>
    <col min="13058" max="13059" width="25.625" style="260" customWidth="1"/>
    <col min="13060" max="13060" width="20.5" style="260" customWidth="1"/>
    <col min="13061" max="13312" width="25.625" style="260"/>
    <col min="13313" max="13313" width="38.875" style="260" customWidth="1"/>
    <col min="13314" max="13315" width="25.625" style="260" customWidth="1"/>
    <col min="13316" max="13316" width="20.5" style="260" customWidth="1"/>
    <col min="13317" max="13568" width="25.625" style="260"/>
    <col min="13569" max="13569" width="38.875" style="260" customWidth="1"/>
    <col min="13570" max="13571" width="25.625" style="260" customWidth="1"/>
    <col min="13572" max="13572" width="20.5" style="260" customWidth="1"/>
    <col min="13573" max="13824" width="25.625" style="260"/>
    <col min="13825" max="13825" width="38.875" style="260" customWidth="1"/>
    <col min="13826" max="13827" width="25.625" style="260" customWidth="1"/>
    <col min="13828" max="13828" width="20.5" style="260" customWidth="1"/>
    <col min="13829" max="14080" width="25.625" style="260"/>
    <col min="14081" max="14081" width="38.875" style="260" customWidth="1"/>
    <col min="14082" max="14083" width="25.625" style="260" customWidth="1"/>
    <col min="14084" max="14084" width="20.5" style="260" customWidth="1"/>
    <col min="14085" max="14336" width="25.625" style="260"/>
    <col min="14337" max="14337" width="38.875" style="260" customWidth="1"/>
    <col min="14338" max="14339" width="25.625" style="260" customWidth="1"/>
    <col min="14340" max="14340" width="20.5" style="260" customWidth="1"/>
    <col min="14341" max="14592" width="25.625" style="260"/>
    <col min="14593" max="14593" width="38.875" style="260" customWidth="1"/>
    <col min="14594" max="14595" width="25.625" style="260" customWidth="1"/>
    <col min="14596" max="14596" width="20.5" style="260" customWidth="1"/>
    <col min="14597" max="14848" width="25.625" style="260"/>
    <col min="14849" max="14849" width="38.875" style="260" customWidth="1"/>
    <col min="14850" max="14851" width="25.625" style="260" customWidth="1"/>
    <col min="14852" max="14852" width="20.5" style="260" customWidth="1"/>
    <col min="14853" max="15104" width="25.625" style="260"/>
    <col min="15105" max="15105" width="38.875" style="260" customWidth="1"/>
    <col min="15106" max="15107" width="25.625" style="260" customWidth="1"/>
    <col min="15108" max="15108" width="20.5" style="260" customWidth="1"/>
    <col min="15109" max="15360" width="25.625" style="260"/>
    <col min="15361" max="15361" width="38.875" style="260" customWidth="1"/>
    <col min="15362" max="15363" width="25.625" style="260" customWidth="1"/>
    <col min="15364" max="15364" width="20.5" style="260" customWidth="1"/>
    <col min="15365" max="15616" width="25.625" style="260"/>
    <col min="15617" max="15617" width="38.875" style="260" customWidth="1"/>
    <col min="15618" max="15619" width="25.625" style="260" customWidth="1"/>
    <col min="15620" max="15620" width="20.5" style="260" customWidth="1"/>
    <col min="15621" max="15872" width="25.625" style="260"/>
    <col min="15873" max="15873" width="38.875" style="260" customWidth="1"/>
    <col min="15874" max="15875" width="25.625" style="260" customWidth="1"/>
    <col min="15876" max="15876" width="20.5" style="260" customWidth="1"/>
    <col min="15877" max="16128" width="25.625" style="260"/>
    <col min="16129" max="16129" width="38.875" style="260" customWidth="1"/>
    <col min="16130" max="16131" width="25.625" style="260" customWidth="1"/>
    <col min="16132" max="16132" width="20.5" style="260" customWidth="1"/>
    <col min="16133" max="16384" width="25.625" style="260"/>
  </cols>
  <sheetData>
    <row r="1" s="255" customFormat="1" ht="46.5" spans="1:4">
      <c r="A1" s="261" t="s">
        <v>21</v>
      </c>
      <c r="B1" s="261"/>
      <c r="C1" s="261"/>
      <c r="D1" s="261"/>
    </row>
    <row r="2" s="256" customFormat="1" ht="18.75" spans="1:4">
      <c r="A2" s="262" t="s">
        <v>20</v>
      </c>
      <c r="B2" s="263"/>
      <c r="C2" s="264"/>
      <c r="D2" s="265" t="s">
        <v>57</v>
      </c>
    </row>
    <row r="3" s="256" customFormat="1" ht="18.75" spans="1:4">
      <c r="A3" s="266" t="s">
        <v>694</v>
      </c>
      <c r="B3" s="267" t="s">
        <v>695</v>
      </c>
      <c r="C3" s="268" t="s">
        <v>696</v>
      </c>
      <c r="D3" s="266" t="s">
        <v>697</v>
      </c>
    </row>
    <row r="4" s="256" customFormat="1" ht="18.75" spans="1:4">
      <c r="A4" s="269" t="s">
        <v>137</v>
      </c>
      <c r="B4" s="267"/>
      <c r="C4" s="268"/>
      <c r="D4" s="270"/>
    </row>
    <row r="5" s="256" customFormat="1" ht="18.75" spans="1:4">
      <c r="A5" s="271" t="s">
        <v>698</v>
      </c>
      <c r="B5" s="272"/>
      <c r="C5" s="273"/>
      <c r="D5" s="270"/>
    </row>
    <row r="6" s="256" customFormat="1" ht="18.75" spans="1:4">
      <c r="A6" s="274" t="s">
        <v>699</v>
      </c>
      <c r="B6" s="275" t="s">
        <v>700</v>
      </c>
      <c r="C6" s="276" t="s">
        <v>701</v>
      </c>
      <c r="D6" s="277"/>
    </row>
    <row r="7" s="256" customFormat="1" ht="18.75" spans="1:4">
      <c r="A7" s="274" t="s">
        <v>702</v>
      </c>
      <c r="B7" s="275" t="s">
        <v>702</v>
      </c>
      <c r="C7" s="276" t="s">
        <v>702</v>
      </c>
      <c r="D7" s="277" t="s">
        <v>702</v>
      </c>
    </row>
    <row r="8" s="256" customFormat="1" ht="18.75" spans="1:4">
      <c r="A8" s="278" t="s">
        <v>703</v>
      </c>
      <c r="B8" s="272"/>
      <c r="C8" s="273"/>
      <c r="D8" s="270"/>
    </row>
    <row r="9" s="256" customFormat="1" ht="18.75" spans="1:4">
      <c r="A9" s="279" t="s">
        <v>704</v>
      </c>
      <c r="B9" s="280" t="s">
        <v>705</v>
      </c>
      <c r="C9" s="281" t="s">
        <v>295</v>
      </c>
      <c r="D9" s="282" t="s">
        <v>702</v>
      </c>
    </row>
    <row r="10" ht="14.25" spans="1:4">
      <c r="A10" s="283"/>
      <c r="B10" s="284"/>
      <c r="C10" s="285"/>
      <c r="D10" s="286"/>
    </row>
    <row r="11" ht="14.25" spans="1:4">
      <c r="A11" s="287" t="s">
        <v>706</v>
      </c>
      <c r="B11" s="287"/>
      <c r="C11" s="287"/>
      <c r="D11" s="287"/>
    </row>
    <row r="12" ht="31.5" spans="4:4">
      <c r="D12" s="288"/>
    </row>
    <row r="13" ht="31.5" spans="4:4">
      <c r="D13" s="288"/>
    </row>
    <row r="14" ht="31.5" spans="4:4">
      <c r="D14" s="288"/>
    </row>
    <row r="15" ht="31.5" spans="4:4">
      <c r="D15" s="288"/>
    </row>
    <row r="16" ht="31.5" spans="4:4">
      <c r="D16" s="288"/>
    </row>
    <row r="17" ht="31.5" spans="4:4">
      <c r="D17" s="288"/>
    </row>
    <row r="18" ht="31.5" spans="4:4">
      <c r="D18" s="288"/>
    </row>
    <row r="19" ht="31.5" spans="4:4">
      <c r="D19" s="288"/>
    </row>
    <row r="20" ht="31.5" spans="4:4">
      <c r="D20" s="288"/>
    </row>
    <row r="21" ht="31.5" spans="4:4">
      <c r="D21" s="288"/>
    </row>
    <row r="22" ht="31.5" spans="4:4">
      <c r="D22" s="288"/>
    </row>
    <row r="23" ht="31.5" spans="4:4">
      <c r="D23" s="288"/>
    </row>
    <row r="24" ht="31.5" spans="4:4">
      <c r="D24" s="288"/>
    </row>
  </sheetData>
  <mergeCells count="2">
    <mergeCell ref="A1:D1"/>
    <mergeCell ref="A11:D11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0"/>
  <sheetViews>
    <sheetView workbookViewId="0">
      <selection activeCell="B23" sqref="B23"/>
    </sheetView>
  </sheetViews>
  <sheetFormatPr defaultColWidth="9" defaultRowHeight="14.25" outlineLevelCol="6"/>
  <cols>
    <col min="1" max="1" width="45.375" style="248" customWidth="1"/>
    <col min="2" max="4" width="21.375" style="248" customWidth="1"/>
    <col min="5" max="7" width="13.875" style="248" customWidth="1"/>
    <col min="8" max="256" width="9" style="248"/>
    <col min="257" max="257" width="50.25" style="248" customWidth="1"/>
    <col min="258" max="260" width="27.25" style="248" customWidth="1"/>
    <col min="261" max="263" width="13.875" style="248" customWidth="1"/>
    <col min="264" max="512" width="9" style="248"/>
    <col min="513" max="513" width="50.25" style="248" customWidth="1"/>
    <col min="514" max="516" width="27.25" style="248" customWidth="1"/>
    <col min="517" max="519" width="13.875" style="248" customWidth="1"/>
    <col min="520" max="768" width="9" style="248"/>
    <col min="769" max="769" width="50.25" style="248" customWidth="1"/>
    <col min="770" max="772" width="27.25" style="248" customWidth="1"/>
    <col min="773" max="775" width="13.875" style="248" customWidth="1"/>
    <col min="776" max="1024" width="9" style="248"/>
    <col min="1025" max="1025" width="50.25" style="248" customWidth="1"/>
    <col min="1026" max="1028" width="27.25" style="248" customWidth="1"/>
    <col min="1029" max="1031" width="13.875" style="248" customWidth="1"/>
    <col min="1032" max="1280" width="9" style="248"/>
    <col min="1281" max="1281" width="50.25" style="248" customWidth="1"/>
    <col min="1282" max="1284" width="27.25" style="248" customWidth="1"/>
    <col min="1285" max="1287" width="13.875" style="248" customWidth="1"/>
    <col min="1288" max="1536" width="9" style="248"/>
    <col min="1537" max="1537" width="50.25" style="248" customWidth="1"/>
    <col min="1538" max="1540" width="27.25" style="248" customWidth="1"/>
    <col min="1541" max="1543" width="13.875" style="248" customWidth="1"/>
    <col min="1544" max="1792" width="9" style="248"/>
    <col min="1793" max="1793" width="50.25" style="248" customWidth="1"/>
    <col min="1794" max="1796" width="27.25" style="248" customWidth="1"/>
    <col min="1797" max="1799" width="13.875" style="248" customWidth="1"/>
    <col min="1800" max="2048" width="9" style="248"/>
    <col min="2049" max="2049" width="50.25" style="248" customWidth="1"/>
    <col min="2050" max="2052" width="27.25" style="248" customWidth="1"/>
    <col min="2053" max="2055" width="13.875" style="248" customWidth="1"/>
    <col min="2056" max="2304" width="9" style="248"/>
    <col min="2305" max="2305" width="50.25" style="248" customWidth="1"/>
    <col min="2306" max="2308" width="27.25" style="248" customWidth="1"/>
    <col min="2309" max="2311" width="13.875" style="248" customWidth="1"/>
    <col min="2312" max="2560" width="9" style="248"/>
    <col min="2561" max="2561" width="50.25" style="248" customWidth="1"/>
    <col min="2562" max="2564" width="27.25" style="248" customWidth="1"/>
    <col min="2565" max="2567" width="13.875" style="248" customWidth="1"/>
    <col min="2568" max="2816" width="9" style="248"/>
    <col min="2817" max="2817" width="50.25" style="248" customWidth="1"/>
    <col min="2818" max="2820" width="27.25" style="248" customWidth="1"/>
    <col min="2821" max="2823" width="13.875" style="248" customWidth="1"/>
    <col min="2824" max="3072" width="9" style="248"/>
    <col min="3073" max="3073" width="50.25" style="248" customWidth="1"/>
    <col min="3074" max="3076" width="27.25" style="248" customWidth="1"/>
    <col min="3077" max="3079" width="13.875" style="248" customWidth="1"/>
    <col min="3080" max="3328" width="9" style="248"/>
    <col min="3329" max="3329" width="50.25" style="248" customWidth="1"/>
    <col min="3330" max="3332" width="27.25" style="248" customWidth="1"/>
    <col min="3333" max="3335" width="13.875" style="248" customWidth="1"/>
    <col min="3336" max="3584" width="9" style="248"/>
    <col min="3585" max="3585" width="50.25" style="248" customWidth="1"/>
    <col min="3586" max="3588" width="27.25" style="248" customWidth="1"/>
    <col min="3589" max="3591" width="13.875" style="248" customWidth="1"/>
    <col min="3592" max="3840" width="9" style="248"/>
    <col min="3841" max="3841" width="50.25" style="248" customWidth="1"/>
    <col min="3842" max="3844" width="27.25" style="248" customWidth="1"/>
    <col min="3845" max="3847" width="13.875" style="248" customWidth="1"/>
    <col min="3848" max="4096" width="9" style="248"/>
    <col min="4097" max="4097" width="50.25" style="248" customWidth="1"/>
    <col min="4098" max="4100" width="27.25" style="248" customWidth="1"/>
    <col min="4101" max="4103" width="13.875" style="248" customWidth="1"/>
    <col min="4104" max="4352" width="9" style="248"/>
    <col min="4353" max="4353" width="50.25" style="248" customWidth="1"/>
    <col min="4354" max="4356" width="27.25" style="248" customWidth="1"/>
    <col min="4357" max="4359" width="13.875" style="248" customWidth="1"/>
    <col min="4360" max="4608" width="9" style="248"/>
    <col min="4609" max="4609" width="50.25" style="248" customWidth="1"/>
    <col min="4610" max="4612" width="27.25" style="248" customWidth="1"/>
    <col min="4613" max="4615" width="13.875" style="248" customWidth="1"/>
    <col min="4616" max="4864" width="9" style="248"/>
    <col min="4865" max="4865" width="50.25" style="248" customWidth="1"/>
    <col min="4866" max="4868" width="27.25" style="248" customWidth="1"/>
    <col min="4869" max="4871" width="13.875" style="248" customWidth="1"/>
    <col min="4872" max="5120" width="9" style="248"/>
    <col min="5121" max="5121" width="50.25" style="248" customWidth="1"/>
    <col min="5122" max="5124" width="27.25" style="248" customWidth="1"/>
    <col min="5125" max="5127" width="13.875" style="248" customWidth="1"/>
    <col min="5128" max="5376" width="9" style="248"/>
    <col min="5377" max="5377" width="50.25" style="248" customWidth="1"/>
    <col min="5378" max="5380" width="27.25" style="248" customWidth="1"/>
    <col min="5381" max="5383" width="13.875" style="248" customWidth="1"/>
    <col min="5384" max="5632" width="9" style="248"/>
    <col min="5633" max="5633" width="50.25" style="248" customWidth="1"/>
    <col min="5634" max="5636" width="27.25" style="248" customWidth="1"/>
    <col min="5637" max="5639" width="13.875" style="248" customWidth="1"/>
    <col min="5640" max="5888" width="9" style="248"/>
    <col min="5889" max="5889" width="50.25" style="248" customWidth="1"/>
    <col min="5890" max="5892" width="27.25" style="248" customWidth="1"/>
    <col min="5893" max="5895" width="13.875" style="248" customWidth="1"/>
    <col min="5896" max="6144" width="9" style="248"/>
    <col min="6145" max="6145" width="50.25" style="248" customWidth="1"/>
    <col min="6146" max="6148" width="27.25" style="248" customWidth="1"/>
    <col min="6149" max="6151" width="13.875" style="248" customWidth="1"/>
    <col min="6152" max="6400" width="9" style="248"/>
    <col min="6401" max="6401" width="50.25" style="248" customWidth="1"/>
    <col min="6402" max="6404" width="27.25" style="248" customWidth="1"/>
    <col min="6405" max="6407" width="13.875" style="248" customWidth="1"/>
    <col min="6408" max="6656" width="9" style="248"/>
    <col min="6657" max="6657" width="50.25" style="248" customWidth="1"/>
    <col min="6658" max="6660" width="27.25" style="248" customWidth="1"/>
    <col min="6661" max="6663" width="13.875" style="248" customWidth="1"/>
    <col min="6664" max="6912" width="9" style="248"/>
    <col min="6913" max="6913" width="50.25" style="248" customWidth="1"/>
    <col min="6914" max="6916" width="27.25" style="248" customWidth="1"/>
    <col min="6917" max="6919" width="13.875" style="248" customWidth="1"/>
    <col min="6920" max="7168" width="9" style="248"/>
    <col min="7169" max="7169" width="50.25" style="248" customWidth="1"/>
    <col min="7170" max="7172" width="27.25" style="248" customWidth="1"/>
    <col min="7173" max="7175" width="13.875" style="248" customWidth="1"/>
    <col min="7176" max="7424" width="9" style="248"/>
    <col min="7425" max="7425" width="50.25" style="248" customWidth="1"/>
    <col min="7426" max="7428" width="27.25" style="248" customWidth="1"/>
    <col min="7429" max="7431" width="13.875" style="248" customWidth="1"/>
    <col min="7432" max="7680" width="9" style="248"/>
    <col min="7681" max="7681" width="50.25" style="248" customWidth="1"/>
    <col min="7682" max="7684" width="27.25" style="248" customWidth="1"/>
    <col min="7685" max="7687" width="13.875" style="248" customWidth="1"/>
    <col min="7688" max="7936" width="9" style="248"/>
    <col min="7937" max="7937" width="50.25" style="248" customWidth="1"/>
    <col min="7938" max="7940" width="27.25" style="248" customWidth="1"/>
    <col min="7941" max="7943" width="13.875" style="248" customWidth="1"/>
    <col min="7944" max="8192" width="9" style="248"/>
    <col min="8193" max="8193" width="50.25" style="248" customWidth="1"/>
    <col min="8194" max="8196" width="27.25" style="248" customWidth="1"/>
    <col min="8197" max="8199" width="13.875" style="248" customWidth="1"/>
    <col min="8200" max="8448" width="9" style="248"/>
    <col min="8449" max="8449" width="50.25" style="248" customWidth="1"/>
    <col min="8450" max="8452" width="27.25" style="248" customWidth="1"/>
    <col min="8453" max="8455" width="13.875" style="248" customWidth="1"/>
    <col min="8456" max="8704" width="9" style="248"/>
    <col min="8705" max="8705" width="50.25" style="248" customWidth="1"/>
    <col min="8706" max="8708" width="27.25" style="248" customWidth="1"/>
    <col min="8709" max="8711" width="13.875" style="248" customWidth="1"/>
    <col min="8712" max="8960" width="9" style="248"/>
    <col min="8961" max="8961" width="50.25" style="248" customWidth="1"/>
    <col min="8962" max="8964" width="27.25" style="248" customWidth="1"/>
    <col min="8965" max="8967" width="13.875" style="248" customWidth="1"/>
    <col min="8968" max="9216" width="9" style="248"/>
    <col min="9217" max="9217" width="50.25" style="248" customWidth="1"/>
    <col min="9218" max="9220" width="27.25" style="248" customWidth="1"/>
    <col min="9221" max="9223" width="13.875" style="248" customWidth="1"/>
    <col min="9224" max="9472" width="9" style="248"/>
    <col min="9473" max="9473" width="50.25" style="248" customWidth="1"/>
    <col min="9474" max="9476" width="27.25" style="248" customWidth="1"/>
    <col min="9477" max="9479" width="13.875" style="248" customWidth="1"/>
    <col min="9480" max="9728" width="9" style="248"/>
    <col min="9729" max="9729" width="50.25" style="248" customWidth="1"/>
    <col min="9730" max="9732" width="27.25" style="248" customWidth="1"/>
    <col min="9733" max="9735" width="13.875" style="248" customWidth="1"/>
    <col min="9736" max="9984" width="9" style="248"/>
    <col min="9985" max="9985" width="50.25" style="248" customWidth="1"/>
    <col min="9986" max="9988" width="27.25" style="248" customWidth="1"/>
    <col min="9989" max="9991" width="13.875" style="248" customWidth="1"/>
    <col min="9992" max="10240" width="9" style="248"/>
    <col min="10241" max="10241" width="50.25" style="248" customWidth="1"/>
    <col min="10242" max="10244" width="27.25" style="248" customWidth="1"/>
    <col min="10245" max="10247" width="13.875" style="248" customWidth="1"/>
    <col min="10248" max="10496" width="9" style="248"/>
    <col min="10497" max="10497" width="50.25" style="248" customWidth="1"/>
    <col min="10498" max="10500" width="27.25" style="248" customWidth="1"/>
    <col min="10501" max="10503" width="13.875" style="248" customWidth="1"/>
    <col min="10504" max="10752" width="9" style="248"/>
    <col min="10753" max="10753" width="50.25" style="248" customWidth="1"/>
    <col min="10754" max="10756" width="27.25" style="248" customWidth="1"/>
    <col min="10757" max="10759" width="13.875" style="248" customWidth="1"/>
    <col min="10760" max="11008" width="9" style="248"/>
    <col min="11009" max="11009" width="50.25" style="248" customWidth="1"/>
    <col min="11010" max="11012" width="27.25" style="248" customWidth="1"/>
    <col min="11013" max="11015" width="13.875" style="248" customWidth="1"/>
    <col min="11016" max="11264" width="9" style="248"/>
    <col min="11265" max="11265" width="50.25" style="248" customWidth="1"/>
    <col min="11266" max="11268" width="27.25" style="248" customWidth="1"/>
    <col min="11269" max="11271" width="13.875" style="248" customWidth="1"/>
    <col min="11272" max="11520" width="9" style="248"/>
    <col min="11521" max="11521" width="50.25" style="248" customWidth="1"/>
    <col min="11522" max="11524" width="27.25" style="248" customWidth="1"/>
    <col min="11525" max="11527" width="13.875" style="248" customWidth="1"/>
    <col min="11528" max="11776" width="9" style="248"/>
    <col min="11777" max="11777" width="50.25" style="248" customWidth="1"/>
    <col min="11778" max="11780" width="27.25" style="248" customWidth="1"/>
    <col min="11781" max="11783" width="13.875" style="248" customWidth="1"/>
    <col min="11784" max="12032" width="9" style="248"/>
    <col min="12033" max="12033" width="50.25" style="248" customWidth="1"/>
    <col min="12034" max="12036" width="27.25" style="248" customWidth="1"/>
    <col min="12037" max="12039" width="13.875" style="248" customWidth="1"/>
    <col min="12040" max="12288" width="9" style="248"/>
    <col min="12289" max="12289" width="50.25" style="248" customWidth="1"/>
    <col min="12290" max="12292" width="27.25" style="248" customWidth="1"/>
    <col min="12293" max="12295" width="13.875" style="248" customWidth="1"/>
    <col min="12296" max="12544" width="9" style="248"/>
    <col min="12545" max="12545" width="50.25" style="248" customWidth="1"/>
    <col min="12546" max="12548" width="27.25" style="248" customWidth="1"/>
    <col min="12549" max="12551" width="13.875" style="248" customWidth="1"/>
    <col min="12552" max="12800" width="9" style="248"/>
    <col min="12801" max="12801" width="50.25" style="248" customWidth="1"/>
    <col min="12802" max="12804" width="27.25" style="248" customWidth="1"/>
    <col min="12805" max="12807" width="13.875" style="248" customWidth="1"/>
    <col min="12808" max="13056" width="9" style="248"/>
    <col min="13057" max="13057" width="50.25" style="248" customWidth="1"/>
    <col min="13058" max="13060" width="27.25" style="248" customWidth="1"/>
    <col min="13061" max="13063" width="13.875" style="248" customWidth="1"/>
    <col min="13064" max="13312" width="9" style="248"/>
    <col min="13313" max="13313" width="50.25" style="248" customWidth="1"/>
    <col min="13314" max="13316" width="27.25" style="248" customWidth="1"/>
    <col min="13317" max="13319" width="13.875" style="248" customWidth="1"/>
    <col min="13320" max="13568" width="9" style="248"/>
    <col min="13569" max="13569" width="50.25" style="248" customWidth="1"/>
    <col min="13570" max="13572" width="27.25" style="248" customWidth="1"/>
    <col min="13573" max="13575" width="13.875" style="248" customWidth="1"/>
    <col min="13576" max="13824" width="9" style="248"/>
    <col min="13825" max="13825" width="50.25" style="248" customWidth="1"/>
    <col min="13826" max="13828" width="27.25" style="248" customWidth="1"/>
    <col min="13829" max="13831" width="13.875" style="248" customWidth="1"/>
    <col min="13832" max="14080" width="9" style="248"/>
    <col min="14081" max="14081" width="50.25" style="248" customWidth="1"/>
    <col min="14082" max="14084" width="27.25" style="248" customWidth="1"/>
    <col min="14085" max="14087" width="13.875" style="248" customWidth="1"/>
    <col min="14088" max="14336" width="9" style="248"/>
    <col min="14337" max="14337" width="50.25" style="248" customWidth="1"/>
    <col min="14338" max="14340" width="27.25" style="248" customWidth="1"/>
    <col min="14341" max="14343" width="13.875" style="248" customWidth="1"/>
    <col min="14344" max="14592" width="9" style="248"/>
    <col min="14593" max="14593" width="50.25" style="248" customWidth="1"/>
    <col min="14594" max="14596" width="27.25" style="248" customWidth="1"/>
    <col min="14597" max="14599" width="13.875" style="248" customWidth="1"/>
    <col min="14600" max="14848" width="9" style="248"/>
    <col min="14849" max="14849" width="50.25" style="248" customWidth="1"/>
    <col min="14850" max="14852" width="27.25" style="248" customWidth="1"/>
    <col min="14853" max="14855" width="13.875" style="248" customWidth="1"/>
    <col min="14856" max="15104" width="9" style="248"/>
    <col min="15105" max="15105" width="50.25" style="248" customWidth="1"/>
    <col min="15106" max="15108" width="27.25" style="248" customWidth="1"/>
    <col min="15109" max="15111" width="13.875" style="248" customWidth="1"/>
    <col min="15112" max="15360" width="9" style="248"/>
    <col min="15361" max="15361" width="50.25" style="248" customWidth="1"/>
    <col min="15362" max="15364" width="27.25" style="248" customWidth="1"/>
    <col min="15365" max="15367" width="13.875" style="248" customWidth="1"/>
    <col min="15368" max="15616" width="9" style="248"/>
    <col min="15617" max="15617" width="50.25" style="248" customWidth="1"/>
    <col min="15618" max="15620" width="27.25" style="248" customWidth="1"/>
    <col min="15621" max="15623" width="13.875" style="248" customWidth="1"/>
    <col min="15624" max="15872" width="9" style="248"/>
    <col min="15873" max="15873" width="50.25" style="248" customWidth="1"/>
    <col min="15874" max="15876" width="27.25" style="248" customWidth="1"/>
    <col min="15877" max="15879" width="13.875" style="248" customWidth="1"/>
    <col min="15880" max="16128" width="9" style="248"/>
    <col min="16129" max="16129" width="50.25" style="248" customWidth="1"/>
    <col min="16130" max="16132" width="27.25" style="248" customWidth="1"/>
    <col min="16133" max="16135" width="13.875" style="248" customWidth="1"/>
    <col min="16136" max="16384" width="9" style="248"/>
  </cols>
  <sheetData>
    <row r="1" s="242" customFormat="1" ht="27" spans="1:4">
      <c r="A1" s="249" t="s">
        <v>23</v>
      </c>
      <c r="B1" s="249"/>
      <c r="C1" s="249"/>
      <c r="D1" s="249"/>
    </row>
    <row r="2" s="243" customFormat="1" spans="1:7">
      <c r="A2" s="30" t="s">
        <v>22</v>
      </c>
      <c r="B2" s="250"/>
      <c r="D2" s="250" t="s">
        <v>57</v>
      </c>
      <c r="G2" s="250"/>
    </row>
    <row r="3" s="244" customFormat="1" ht="18.75" customHeight="1" spans="1:4">
      <c r="A3" s="34" t="s">
        <v>58</v>
      </c>
      <c r="B3" s="251" t="s">
        <v>707</v>
      </c>
      <c r="C3" s="251"/>
      <c r="D3" s="251"/>
    </row>
    <row r="4" s="244" customFormat="1" ht="18.75" customHeight="1" spans="1:4">
      <c r="A4" s="34"/>
      <c r="B4" s="251" t="s">
        <v>137</v>
      </c>
      <c r="C4" s="251" t="s">
        <v>708</v>
      </c>
      <c r="D4" s="252" t="s">
        <v>709</v>
      </c>
    </row>
    <row r="5" s="245" customFormat="1" ht="18.75" customHeight="1" spans="1:4">
      <c r="A5" s="253" t="s">
        <v>710</v>
      </c>
      <c r="B5" s="126">
        <v>152900</v>
      </c>
      <c r="C5" s="126">
        <v>152900</v>
      </c>
      <c r="D5" s="254"/>
    </row>
    <row r="6" s="246" customFormat="1" ht="18.75" customHeight="1" spans="1:4">
      <c r="A6" s="253" t="s">
        <v>711</v>
      </c>
      <c r="B6" s="126">
        <f t="shared" ref="B6:B9" si="0">C6+D6</f>
        <v>181200</v>
      </c>
      <c r="C6" s="126">
        <v>181200</v>
      </c>
      <c r="D6" s="254"/>
    </row>
    <row r="7" s="246" customFormat="1" ht="18.75" customHeight="1" spans="1:4">
      <c r="A7" s="253" t="s">
        <v>712</v>
      </c>
      <c r="B7" s="126">
        <f t="shared" si="0"/>
        <v>155800</v>
      </c>
      <c r="C7" s="126">
        <f>28300+127500</f>
        <v>155800</v>
      </c>
      <c r="D7" s="254"/>
    </row>
    <row r="8" s="246" customFormat="1" ht="18.75" customHeight="1" spans="1:4">
      <c r="A8" s="253" t="s">
        <v>713</v>
      </c>
      <c r="B8" s="126">
        <f t="shared" si="0"/>
        <v>130000</v>
      </c>
      <c r="C8" s="126">
        <f>130000</f>
        <v>130000</v>
      </c>
      <c r="D8" s="254"/>
    </row>
    <row r="9" s="246" customFormat="1" ht="18.75" customHeight="1" spans="1:4">
      <c r="A9" s="253" t="s">
        <v>714</v>
      </c>
      <c r="B9" s="254">
        <f t="shared" si="0"/>
        <v>178700</v>
      </c>
      <c r="C9" s="254">
        <f>C5+C7-C8</f>
        <v>178700</v>
      </c>
      <c r="D9" s="254"/>
    </row>
    <row r="10" s="247" customFormat="1" ht="22.5"/>
  </sheetData>
  <mergeCells count="3">
    <mergeCell ref="A1:D1"/>
    <mergeCell ref="B3:D3"/>
    <mergeCell ref="A3:A4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view="pageBreakPreview" zoomScaleNormal="100" workbookViewId="0">
      <selection activeCell="A1" sqref="$A1:$XFD1048576"/>
    </sheetView>
  </sheetViews>
  <sheetFormatPr defaultColWidth="9" defaultRowHeight="14.25"/>
  <cols>
    <col min="1" max="15" width="9.375" style="75" customWidth="1"/>
    <col min="16" max="17" width="9" style="75"/>
    <col min="18" max="18" width="9" style="75" customWidth="1"/>
    <col min="19" max="16384" width="9" style="75"/>
  </cols>
  <sheetData>
    <row r="1" ht="13.5" customHeight="1" spans="1:11">
      <c r="A1" s="76" t="s">
        <v>26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13.5" customHeight="1" spans="1:1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3.5" customHeight="1" spans="1:1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13.5" customHeight="1" spans="1:1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ht="13.5" customHeight="1" spans="1:1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ht="13.5" customHeight="1" spans="1:1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ht="13.5" customHeight="1" spans="1:1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ht="13.5" customHeight="1" spans="1:1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ht="13.5" customHeight="1" spans="1:1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ht="13.5" customHeight="1" spans="1:1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ht="12.75" customHeight="1" spans="1:1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ht="13.5" customHeight="1" spans="1:1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7.25" customHeight="1"/>
    <row r="20" ht="17.25" customHeight="1" spans="6:6">
      <c r="F20" s="78"/>
    </row>
    <row r="21" ht="17.25" customHeight="1"/>
    <row r="22" ht="17.25" customHeight="1" spans="1:11">
      <c r="A22" s="79"/>
      <c r="B22" s="79"/>
      <c r="C22" s="79"/>
      <c r="D22" s="79"/>
      <c r="E22" s="79"/>
      <c r="F22" s="80"/>
      <c r="G22" s="79"/>
      <c r="H22" s="79"/>
      <c r="I22" s="79"/>
      <c r="J22" s="79"/>
      <c r="K22" s="79"/>
    </row>
    <row r="23" ht="17.25" customHeight="1" spans="1:11">
      <c r="A23" s="79"/>
      <c r="B23" s="79"/>
      <c r="C23" s="79"/>
      <c r="D23" s="79"/>
      <c r="E23" s="79"/>
      <c r="F23" s="80"/>
      <c r="G23" s="79"/>
      <c r="H23" s="79"/>
      <c r="I23" s="79"/>
      <c r="J23" s="79"/>
      <c r="K23" s="79"/>
    </row>
    <row r="24" ht="17.25" customHeight="1" spans="1:1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ht="17.25" customHeight="1" spans="6:11">
      <c r="F25" s="82"/>
      <c r="G25" s="82"/>
      <c r="H25" s="82"/>
      <c r="I25" s="82"/>
      <c r="J25" s="82"/>
      <c r="K25" s="82"/>
    </row>
    <row r="26" ht="17.25" customHeight="1" spans="6:11">
      <c r="F26" s="82"/>
      <c r="G26" s="82"/>
      <c r="H26" s="82"/>
      <c r="I26" s="82"/>
      <c r="J26" s="82"/>
      <c r="K26" s="82"/>
    </row>
    <row r="27" ht="17.25" customHeight="1" spans="6:11">
      <c r="F27" s="82"/>
      <c r="G27" s="82"/>
      <c r="H27" s="82"/>
      <c r="I27" s="82"/>
      <c r="J27" s="82"/>
      <c r="K27" s="82"/>
    </row>
    <row r="28" ht="17.25" customHeight="1" spans="6:11">
      <c r="F28" s="82"/>
      <c r="G28" s="82"/>
      <c r="H28" s="82"/>
      <c r="I28" s="82"/>
      <c r="J28" s="82"/>
      <c r="K28" s="82"/>
    </row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</sheetData>
  <mergeCells count="1">
    <mergeCell ref="A1:K8"/>
  </mergeCells>
  <printOptions horizontalCentered="1" verticalCentered="1"/>
  <pageMargins left="0.78740157480315" right="0.78740157480315" top="0.78740157480315" bottom="0.78740157480315" header="0.511811023622047" footer="0.511811023622047"/>
  <pageSetup paperSize="9" fitToHeight="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showZeros="0" view="pageBreakPreview" zoomScaleNormal="100" workbookViewId="0">
      <pane xSplit="2" ySplit="3" topLeftCell="C4" activePane="bottomRight" state="frozen"/>
      <selection/>
      <selection pane="topRight"/>
      <selection pane="bottomLeft"/>
      <selection pane="bottomRight" activeCell="B3" sqref="$A3:$XFD12"/>
    </sheetView>
  </sheetViews>
  <sheetFormatPr defaultColWidth="9" defaultRowHeight="15"/>
  <cols>
    <col min="1" max="1" width="32.625" style="223" customWidth="1"/>
    <col min="2" max="3" width="15.125" style="226" customWidth="1"/>
    <col min="4" max="4" width="16.875" style="226" customWidth="1"/>
    <col min="5" max="5" width="12.25" style="226" customWidth="1"/>
    <col min="6" max="6" width="12.25" style="227" customWidth="1"/>
    <col min="7" max="7" width="15.125" style="228" customWidth="1"/>
    <col min="8" max="8" width="12.25" style="229" customWidth="1"/>
    <col min="9" max="9" width="9" style="223" hidden="1" customWidth="1"/>
    <col min="10" max="16384" width="9" style="223"/>
  </cols>
  <sheetData>
    <row r="1" s="222" customFormat="1" ht="48" customHeight="1" spans="1:8">
      <c r="A1" s="230" t="s">
        <v>25</v>
      </c>
      <c r="B1" s="230"/>
      <c r="C1" s="230"/>
      <c r="D1" s="230"/>
      <c r="E1" s="230"/>
      <c r="F1" s="230"/>
      <c r="G1" s="230"/>
      <c r="H1" s="230"/>
    </row>
    <row r="2" ht="14.25" spans="1:8">
      <c r="A2" s="223" t="s">
        <v>24</v>
      </c>
      <c r="F2" s="231"/>
      <c r="G2" s="226"/>
      <c r="H2" s="231" t="s">
        <v>57</v>
      </c>
    </row>
    <row r="3" s="223" customFormat="1" ht="42" customHeight="1" spans="1:8">
      <c r="A3" s="34" t="s">
        <v>58</v>
      </c>
      <c r="B3" s="204" t="s">
        <v>59</v>
      </c>
      <c r="C3" s="204"/>
      <c r="D3" s="204"/>
      <c r="E3" s="204"/>
      <c r="F3" s="204"/>
      <c r="G3" s="205" t="s">
        <v>60</v>
      </c>
      <c r="H3" s="205"/>
    </row>
    <row r="4" s="224" customFormat="1" ht="42" customHeight="1" spans="1:9">
      <c r="A4" s="34"/>
      <c r="B4" s="34" t="s">
        <v>61</v>
      </c>
      <c r="C4" s="34" t="s">
        <v>62</v>
      </c>
      <c r="D4" s="34" t="s">
        <v>63</v>
      </c>
      <c r="E4" s="34" t="s">
        <v>64</v>
      </c>
      <c r="F4" s="34" t="s">
        <v>65</v>
      </c>
      <c r="G4" s="34" t="s">
        <v>61</v>
      </c>
      <c r="H4" s="61" t="s">
        <v>66</v>
      </c>
      <c r="I4" s="224" t="s">
        <v>715</v>
      </c>
    </row>
    <row r="5" s="223" customFormat="1" ht="39.75" customHeight="1" spans="1:8">
      <c r="A5" s="232" t="s">
        <v>716</v>
      </c>
      <c r="B5" s="233">
        <v>0</v>
      </c>
      <c r="C5" s="233">
        <v>0</v>
      </c>
      <c r="D5" s="233">
        <v>0</v>
      </c>
      <c r="E5" s="70">
        <v>0</v>
      </c>
      <c r="F5" s="234"/>
      <c r="G5" s="235">
        <v>0</v>
      </c>
      <c r="H5" s="70"/>
    </row>
    <row r="6" s="223" customFormat="1" ht="39.75" customHeight="1" spans="1:9">
      <c r="A6" s="72" t="s">
        <v>717</v>
      </c>
      <c r="B6" s="55">
        <v>5000</v>
      </c>
      <c r="C6" s="236">
        <v>60306</v>
      </c>
      <c r="D6" s="236">
        <v>60306</v>
      </c>
      <c r="E6" s="63"/>
      <c r="F6" s="63"/>
      <c r="G6" s="55"/>
      <c r="H6" s="63"/>
      <c r="I6" s="55">
        <v>3430</v>
      </c>
    </row>
    <row r="7" s="223" customFormat="1" ht="39.75" customHeight="1" spans="1:9">
      <c r="A7" s="237" t="s">
        <v>718</v>
      </c>
      <c r="B7" s="63"/>
      <c r="C7" s="55">
        <v>931000</v>
      </c>
      <c r="D7" s="55">
        <v>931000</v>
      </c>
      <c r="E7" s="55"/>
      <c r="F7" s="63"/>
      <c r="G7" s="63"/>
      <c r="H7" s="55"/>
      <c r="I7" s="241">
        <v>16000</v>
      </c>
    </row>
    <row r="8" s="223" customFormat="1" ht="39.75" customHeight="1" spans="1:9">
      <c r="A8" s="237" t="s">
        <v>719</v>
      </c>
      <c r="B8" s="63"/>
      <c r="C8" s="55">
        <v>240000</v>
      </c>
      <c r="D8" s="55">
        <v>240000</v>
      </c>
      <c r="E8" s="55"/>
      <c r="F8" s="63"/>
      <c r="G8" s="63"/>
      <c r="H8" s="55"/>
      <c r="I8" s="241">
        <v>139512</v>
      </c>
    </row>
    <row r="9" s="223" customFormat="1" ht="39.75" customHeight="1" spans="1:9">
      <c r="A9" s="237" t="s">
        <v>720</v>
      </c>
      <c r="B9" s="43"/>
      <c r="C9" s="43">
        <v>100980</v>
      </c>
      <c r="D9" s="43">
        <v>100980</v>
      </c>
      <c r="E9" s="63"/>
      <c r="F9" s="238"/>
      <c r="G9" s="43">
        <v>25305</v>
      </c>
      <c r="H9" s="63"/>
      <c r="I9" s="43">
        <v>131486</v>
      </c>
    </row>
    <row r="10" s="225" customFormat="1" ht="39.75" customHeight="1" spans="1:9">
      <c r="A10" s="237" t="s">
        <v>721</v>
      </c>
      <c r="B10" s="43">
        <f>240800+30202</f>
        <v>271002</v>
      </c>
      <c r="C10" s="43">
        <v>25319</v>
      </c>
      <c r="D10" s="43">
        <v>25319</v>
      </c>
      <c r="E10" s="63"/>
      <c r="F10" s="63"/>
      <c r="G10" s="43">
        <v>429585</v>
      </c>
      <c r="H10" s="63"/>
      <c r="I10" s="43">
        <v>18021</v>
      </c>
    </row>
    <row r="11" s="225" customFormat="1" ht="39.75" customHeight="1" spans="1:9">
      <c r="A11" s="237" t="s">
        <v>722</v>
      </c>
      <c r="B11" s="239"/>
      <c r="C11" s="43"/>
      <c r="D11" s="43"/>
      <c r="E11" s="63"/>
      <c r="F11" s="63"/>
      <c r="G11" s="239"/>
      <c r="H11" s="63"/>
      <c r="I11" s="220"/>
    </row>
    <row r="12" s="223" customFormat="1" ht="39.75" customHeight="1" spans="1:9">
      <c r="A12" s="240" t="s">
        <v>723</v>
      </c>
      <c r="B12" s="39">
        <f>SUM(B5:B10)</f>
        <v>276002</v>
      </c>
      <c r="C12" s="39">
        <f>SUM(C5:C10)-C11</f>
        <v>1357605</v>
      </c>
      <c r="D12" s="39">
        <f>SUM(D5:D10)-D11</f>
        <v>1357605</v>
      </c>
      <c r="E12" s="64"/>
      <c r="F12" s="64"/>
      <c r="G12" s="39">
        <f>SUM(G5:G10)</f>
        <v>454890</v>
      </c>
      <c r="H12" s="64"/>
      <c r="I12" s="39">
        <f>SUM(I5:I10)-I11</f>
        <v>308449</v>
      </c>
    </row>
    <row r="13" customHeight="1"/>
    <row r="14" customHeight="1"/>
    <row r="15" customHeight="1"/>
    <row r="16" customHeight="1"/>
  </sheetData>
  <mergeCells count="4">
    <mergeCell ref="A1:H1"/>
    <mergeCell ref="B3:F3"/>
    <mergeCell ref="G3:H3"/>
    <mergeCell ref="A3:A4"/>
  </mergeCells>
  <printOptions horizontalCentered="1"/>
  <pageMargins left="0.59" right="0.59" top="0.79" bottom="0.79" header="0.59" footer="0.59"/>
  <pageSetup paperSize="9" scale="9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view="pageBreakPreview" zoomScaleNormal="100" topLeftCell="A2" workbookViewId="0">
      <selection activeCell="E18" sqref="E18"/>
    </sheetView>
  </sheetViews>
  <sheetFormatPr defaultColWidth="9" defaultRowHeight="15"/>
  <cols>
    <col min="1" max="1" width="46.625" style="198" customWidth="1"/>
    <col min="2" max="2" width="12.625" style="198" customWidth="1"/>
    <col min="3" max="3" width="12.75" style="198" customWidth="1"/>
    <col min="4" max="4" width="11.875" style="198" customWidth="1"/>
    <col min="5" max="6" width="11" style="198" customWidth="1"/>
    <col min="7" max="7" width="14.875" style="199" customWidth="1"/>
    <col min="8" max="8" width="11" style="200" customWidth="1"/>
    <col min="9" max="10" width="9" style="198" hidden="1" customWidth="1"/>
    <col min="11" max="16384" width="9" style="198"/>
  </cols>
  <sheetData>
    <row r="1" s="194" customFormat="1" ht="48" customHeight="1" spans="1:8">
      <c r="A1" s="201" t="s">
        <v>28</v>
      </c>
      <c r="B1" s="201"/>
      <c r="C1" s="201"/>
      <c r="D1" s="201"/>
      <c r="E1" s="201"/>
      <c r="F1" s="201"/>
      <c r="G1" s="201"/>
      <c r="H1" s="201"/>
    </row>
    <row r="2" s="195" customFormat="1" ht="14.25" spans="1:8">
      <c r="A2" s="195" t="s">
        <v>27</v>
      </c>
      <c r="F2" s="202"/>
      <c r="H2" s="203" t="s">
        <v>57</v>
      </c>
    </row>
    <row r="3" s="196" customFormat="1" ht="33.75" customHeight="1" spans="1:8">
      <c r="A3" s="34" t="s">
        <v>58</v>
      </c>
      <c r="B3" s="204" t="s">
        <v>59</v>
      </c>
      <c r="C3" s="204"/>
      <c r="D3" s="204"/>
      <c r="E3" s="204"/>
      <c r="F3" s="204"/>
      <c r="G3" s="205" t="s">
        <v>60</v>
      </c>
      <c r="H3" s="205"/>
    </row>
    <row r="4" s="197" customFormat="1" ht="33.75" customHeight="1" spans="1:9">
      <c r="A4" s="34"/>
      <c r="B4" s="34" t="s">
        <v>61</v>
      </c>
      <c r="C4" s="34" t="s">
        <v>62</v>
      </c>
      <c r="D4" s="34" t="s">
        <v>724</v>
      </c>
      <c r="E4" s="34" t="s">
        <v>64</v>
      </c>
      <c r="F4" s="34" t="s">
        <v>65</v>
      </c>
      <c r="G4" s="34" t="s">
        <v>61</v>
      </c>
      <c r="H4" s="61" t="s">
        <v>66</v>
      </c>
      <c r="I4" s="197" t="s">
        <v>67</v>
      </c>
    </row>
    <row r="5" s="196" customFormat="1" ht="29.25" customHeight="1" spans="1:9">
      <c r="A5" s="173" t="s">
        <v>725</v>
      </c>
      <c r="B5" s="189">
        <f>B6+B7+B9+B10+B8</f>
        <v>35202</v>
      </c>
      <c r="C5" s="189">
        <f>C6+C7+C9+C10+C8</f>
        <v>980296</v>
      </c>
      <c r="D5" s="189">
        <f>D6+D7+D9+D10+D8</f>
        <v>980296</v>
      </c>
      <c r="E5" s="206">
        <f t="shared" ref="E5:E7" si="0">D5/C5*100</f>
        <v>100</v>
      </c>
      <c r="F5" s="207">
        <f t="shared" ref="F5:F7" si="1">D5/I5*100</f>
        <v>1709.88819312414</v>
      </c>
      <c r="G5" s="189">
        <f>SUM(G6:G10)</f>
        <v>84090</v>
      </c>
      <c r="H5" s="207">
        <f t="shared" ref="H5:H7" si="2">G5/D5*100</f>
        <v>8.57802133233228</v>
      </c>
      <c r="I5" s="189">
        <f>SUM(I6:I10)</f>
        <v>57331</v>
      </c>
    </row>
    <row r="6" s="196" customFormat="1" ht="29.25" customHeight="1" spans="1:9">
      <c r="A6" s="190" t="s">
        <v>726</v>
      </c>
      <c r="B6" s="176"/>
      <c r="C6" s="176">
        <f>22794-8000</f>
        <v>14794</v>
      </c>
      <c r="D6" s="176">
        <f>22794-8000</f>
        <v>14794</v>
      </c>
      <c r="E6" s="208">
        <f t="shared" si="0"/>
        <v>100</v>
      </c>
      <c r="F6" s="209">
        <f t="shared" si="1"/>
        <v>151.76446450554</v>
      </c>
      <c r="G6" s="176">
        <f>25860-3083</f>
        <v>22777</v>
      </c>
      <c r="H6" s="208">
        <f t="shared" si="2"/>
        <v>153.961065296742</v>
      </c>
      <c r="I6" s="220">
        <v>9748</v>
      </c>
    </row>
    <row r="7" s="196" customFormat="1" ht="29.25" customHeight="1" spans="1:9">
      <c r="A7" s="190" t="s">
        <v>626</v>
      </c>
      <c r="B7" s="176">
        <v>5000</v>
      </c>
      <c r="C7" s="176">
        <v>934232</v>
      </c>
      <c r="D7" s="176">
        <v>934232</v>
      </c>
      <c r="E7" s="208">
        <f t="shared" si="0"/>
        <v>100</v>
      </c>
      <c r="F7" s="209">
        <f t="shared" si="1"/>
        <v>6083.82391247721</v>
      </c>
      <c r="G7" s="176">
        <f>2528</f>
        <v>2528</v>
      </c>
      <c r="H7" s="208">
        <f t="shared" si="2"/>
        <v>0.270596596990897</v>
      </c>
      <c r="I7" s="220">
        <v>15356</v>
      </c>
    </row>
    <row r="8" s="196" customFormat="1" ht="29.25" customHeight="1" spans="1:9">
      <c r="A8" s="190" t="s">
        <v>727</v>
      </c>
      <c r="B8" s="176"/>
      <c r="C8" s="176">
        <v>0</v>
      </c>
      <c r="D8" s="177"/>
      <c r="E8" s="208"/>
      <c r="F8" s="209"/>
      <c r="G8" s="176"/>
      <c r="H8" s="210"/>
      <c r="I8" s="208"/>
    </row>
    <row r="9" s="196" customFormat="1" ht="29.25" customHeight="1" spans="1:9">
      <c r="A9" s="190" t="s">
        <v>630</v>
      </c>
      <c r="B9" s="176">
        <v>30202</v>
      </c>
      <c r="C9" s="176">
        <v>30333</v>
      </c>
      <c r="D9" s="176">
        <v>30333</v>
      </c>
      <c r="E9" s="208">
        <f>D9/C9*100</f>
        <v>100</v>
      </c>
      <c r="F9" s="209">
        <f>D9/I9*100</f>
        <v>94.489439910286</v>
      </c>
      <c r="G9" s="176">
        <v>58785</v>
      </c>
      <c r="H9" s="208">
        <f>G9/D9*100</f>
        <v>193.798832954208</v>
      </c>
      <c r="I9" s="220">
        <v>32102</v>
      </c>
    </row>
    <row r="10" s="196" customFormat="1" ht="30" customHeight="1" spans="1:9">
      <c r="A10" s="211" t="s">
        <v>635</v>
      </c>
      <c r="B10" s="212"/>
      <c r="C10" s="213">
        <v>937</v>
      </c>
      <c r="D10" s="213">
        <v>937</v>
      </c>
      <c r="E10" s="214">
        <f>D10/C10*100</f>
        <v>100</v>
      </c>
      <c r="F10" s="215">
        <f>D10/I10*100</f>
        <v>749.6</v>
      </c>
      <c r="G10" s="213"/>
      <c r="H10" s="216">
        <f>G10/D10*100</f>
        <v>0</v>
      </c>
      <c r="I10" s="221">
        <v>125</v>
      </c>
    </row>
    <row r="11" s="169" customFormat="1" ht="29.25" customHeight="1" spans="1:8">
      <c r="A11" s="185" t="s">
        <v>728</v>
      </c>
      <c r="B11" s="180">
        <v>240800</v>
      </c>
      <c r="C11" s="180">
        <v>800</v>
      </c>
      <c r="D11" s="180">
        <v>800</v>
      </c>
      <c r="E11" s="180"/>
      <c r="F11" s="180"/>
      <c r="G11" s="180">
        <v>370800</v>
      </c>
      <c r="H11" s="217"/>
    </row>
    <row r="12" s="169" customFormat="1" ht="29.25" customHeight="1" spans="1:8">
      <c r="A12" s="185" t="s">
        <v>729</v>
      </c>
      <c r="B12" s="188"/>
      <c r="C12" s="176">
        <v>240000</v>
      </c>
      <c r="D12" s="176">
        <v>240000</v>
      </c>
      <c r="E12" s="206"/>
      <c r="F12" s="217"/>
      <c r="G12" s="187"/>
      <c r="H12" s="217"/>
    </row>
    <row r="13" s="196" customFormat="1" ht="29.25" customHeight="1" spans="1:8">
      <c r="A13" s="185" t="s">
        <v>730</v>
      </c>
      <c r="B13" s="188"/>
      <c r="C13" s="176">
        <v>111204</v>
      </c>
      <c r="D13" s="176">
        <v>111204</v>
      </c>
      <c r="E13" s="206"/>
      <c r="F13" s="217"/>
      <c r="G13" s="187"/>
      <c r="H13" s="217"/>
    </row>
    <row r="14" s="196" customFormat="1" ht="29.25" customHeight="1" spans="1:8">
      <c r="A14" s="173" t="s">
        <v>731</v>
      </c>
      <c r="B14" s="188">
        <f>B5+B11+B12+B13</f>
        <v>276002</v>
      </c>
      <c r="C14" s="188">
        <f>C5+C11+C12+C13</f>
        <v>1332300</v>
      </c>
      <c r="D14" s="188">
        <f>D5+D11+D12+D13</f>
        <v>1332300</v>
      </c>
      <c r="E14" s="188"/>
      <c r="F14" s="188"/>
      <c r="G14" s="188">
        <f>G5+G11+G12</f>
        <v>454890</v>
      </c>
      <c r="H14" s="209"/>
    </row>
    <row r="15" s="169" customFormat="1" ht="29.25" customHeight="1" spans="1:8">
      <c r="A15" s="173" t="s">
        <v>723</v>
      </c>
      <c r="B15" s="188">
        <v>276002</v>
      </c>
      <c r="C15" s="189">
        <f>[8]表五全区收入!C14</f>
        <v>1357605</v>
      </c>
      <c r="D15" s="189">
        <f>[8]表五全区收入!D14</f>
        <v>1357605</v>
      </c>
      <c r="E15" s="206"/>
      <c r="F15" s="217"/>
      <c r="G15" s="187">
        <f>[8]表五全区收入!G14</f>
        <v>454890</v>
      </c>
      <c r="H15" s="217"/>
    </row>
    <row r="16" s="196" customFormat="1" ht="29.25" customHeight="1" spans="1:8">
      <c r="A16" s="190" t="s">
        <v>732</v>
      </c>
      <c r="B16" s="176">
        <f t="shared" ref="B16:F16" si="3">B14</f>
        <v>276002</v>
      </c>
      <c r="C16" s="176">
        <f t="shared" si="3"/>
        <v>1332300</v>
      </c>
      <c r="D16" s="176">
        <f t="shared" si="3"/>
        <v>1332300</v>
      </c>
      <c r="E16" s="176"/>
      <c r="F16" s="176"/>
      <c r="G16" s="176">
        <v>454890</v>
      </c>
      <c r="H16" s="209"/>
    </row>
    <row r="17" s="196" customFormat="1" ht="29.25" customHeight="1" spans="1:8">
      <c r="A17" s="173" t="s">
        <v>733</v>
      </c>
      <c r="B17" s="218">
        <f t="shared" ref="B17:G17" si="4">B15-B16</f>
        <v>0</v>
      </c>
      <c r="C17" s="176">
        <f t="shared" si="4"/>
        <v>25305</v>
      </c>
      <c r="D17" s="176">
        <f t="shared" si="4"/>
        <v>25305</v>
      </c>
      <c r="E17" s="191"/>
      <c r="F17" s="191"/>
      <c r="G17" s="218">
        <f t="shared" si="4"/>
        <v>0</v>
      </c>
      <c r="H17" s="219"/>
    </row>
    <row r="18" s="196" customFormat="1" ht="29.25" customHeight="1" spans="1:8">
      <c r="A18" s="57" t="s">
        <v>734</v>
      </c>
      <c r="B18" s="192"/>
      <c r="C18" s="192">
        <f t="shared" ref="C18:F18" si="5">C17</f>
        <v>25305</v>
      </c>
      <c r="D18" s="192">
        <f t="shared" si="5"/>
        <v>25305</v>
      </c>
      <c r="E18" s="188"/>
      <c r="F18" s="188"/>
      <c r="G18" s="188"/>
      <c r="H18" s="219"/>
    </row>
  </sheetData>
  <mergeCells count="4">
    <mergeCell ref="A1:H1"/>
    <mergeCell ref="B3:F3"/>
    <mergeCell ref="G3:H3"/>
    <mergeCell ref="A3:A4"/>
  </mergeCells>
  <printOptions horizontalCentered="1"/>
  <pageMargins left="0.59" right="0.59" top="0.79" bottom="0.79" header="0.59" footer="0.59"/>
  <pageSetup paperSize="9" scale="87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view="pageBreakPreview" zoomScaleNormal="100" workbookViewId="0">
      <selection activeCell="A1" sqref="A1:H1"/>
    </sheetView>
  </sheetViews>
  <sheetFormatPr defaultColWidth="9" defaultRowHeight="15"/>
  <cols>
    <col min="1" max="1" width="32.625" style="223" customWidth="1"/>
    <col min="2" max="3" width="15.125" style="226" customWidth="1"/>
    <col min="4" max="4" width="16.875" style="226" customWidth="1"/>
    <col min="5" max="5" width="12.25" style="226" customWidth="1"/>
    <col min="6" max="6" width="12.25" style="227" customWidth="1"/>
    <col min="7" max="7" width="15.125" style="228" customWidth="1"/>
    <col min="8" max="8" width="12.25" style="229" customWidth="1"/>
    <col min="9" max="9" width="9" style="223" hidden="1" customWidth="1"/>
    <col min="10" max="16384" width="9" style="223"/>
  </cols>
  <sheetData>
    <row r="1" s="222" customFormat="1" ht="48" customHeight="1" spans="1:8">
      <c r="A1" s="230" t="s">
        <v>30</v>
      </c>
      <c r="B1" s="230"/>
      <c r="C1" s="230"/>
      <c r="D1" s="230"/>
      <c r="E1" s="230"/>
      <c r="F1" s="230"/>
      <c r="G1" s="230"/>
      <c r="H1" s="230"/>
    </row>
    <row r="2" ht="14.25" spans="1:8">
      <c r="A2" s="223" t="s">
        <v>29</v>
      </c>
      <c r="F2" s="231"/>
      <c r="G2" s="226"/>
      <c r="H2" s="231" t="s">
        <v>57</v>
      </c>
    </row>
    <row r="3" s="223" customFormat="1" ht="42" customHeight="1" spans="1:8">
      <c r="A3" s="34" t="s">
        <v>58</v>
      </c>
      <c r="B3" s="204" t="s">
        <v>59</v>
      </c>
      <c r="C3" s="204"/>
      <c r="D3" s="204"/>
      <c r="E3" s="204"/>
      <c r="F3" s="204"/>
      <c r="G3" s="205" t="s">
        <v>60</v>
      </c>
      <c r="H3" s="205"/>
    </row>
    <row r="4" s="224" customFormat="1" ht="42" customHeight="1" spans="1:9">
      <c r="A4" s="34"/>
      <c r="B4" s="34" t="s">
        <v>61</v>
      </c>
      <c r="C4" s="34" t="s">
        <v>62</v>
      </c>
      <c r="D4" s="34" t="s">
        <v>63</v>
      </c>
      <c r="E4" s="34" t="s">
        <v>64</v>
      </c>
      <c r="F4" s="34" t="s">
        <v>65</v>
      </c>
      <c r="G4" s="34" t="s">
        <v>61</v>
      </c>
      <c r="H4" s="61" t="s">
        <v>66</v>
      </c>
      <c r="I4" s="224" t="s">
        <v>715</v>
      </c>
    </row>
    <row r="5" s="223" customFormat="1" ht="39.75" customHeight="1" spans="1:8">
      <c r="A5" s="232" t="s">
        <v>716</v>
      </c>
      <c r="B5" s="233">
        <v>0</v>
      </c>
      <c r="C5" s="233">
        <v>0</v>
      </c>
      <c r="D5" s="233">
        <v>0</v>
      </c>
      <c r="E5" s="70">
        <v>0</v>
      </c>
      <c r="F5" s="234"/>
      <c r="G5" s="235">
        <v>0</v>
      </c>
      <c r="H5" s="70"/>
    </row>
    <row r="6" s="223" customFormat="1" ht="39.75" customHeight="1" spans="1:9">
      <c r="A6" s="72" t="s">
        <v>717</v>
      </c>
      <c r="B6" s="55">
        <v>5000</v>
      </c>
      <c r="C6" s="236">
        <v>60306</v>
      </c>
      <c r="D6" s="236">
        <v>60306</v>
      </c>
      <c r="E6" s="63"/>
      <c r="F6" s="63"/>
      <c r="G6" s="55"/>
      <c r="H6" s="63"/>
      <c r="I6" s="55">
        <v>3430</v>
      </c>
    </row>
    <row r="7" s="223" customFormat="1" ht="39.75" customHeight="1" spans="1:9">
      <c r="A7" s="237" t="s">
        <v>718</v>
      </c>
      <c r="B7" s="63"/>
      <c r="C7" s="55">
        <v>931000</v>
      </c>
      <c r="D7" s="55">
        <v>931000</v>
      </c>
      <c r="E7" s="55"/>
      <c r="F7" s="63"/>
      <c r="G7" s="63"/>
      <c r="H7" s="55"/>
      <c r="I7" s="241">
        <v>16000</v>
      </c>
    </row>
    <row r="8" s="223" customFormat="1" ht="39.75" customHeight="1" spans="1:9">
      <c r="A8" s="237" t="s">
        <v>719</v>
      </c>
      <c r="B8" s="63"/>
      <c r="C8" s="55">
        <v>240000</v>
      </c>
      <c r="D8" s="55">
        <v>240000</v>
      </c>
      <c r="E8" s="55"/>
      <c r="F8" s="63"/>
      <c r="G8" s="63"/>
      <c r="H8" s="55"/>
      <c r="I8" s="241">
        <v>139512</v>
      </c>
    </row>
    <row r="9" s="223" customFormat="1" ht="39.75" customHeight="1" spans="1:9">
      <c r="A9" s="237" t="s">
        <v>720</v>
      </c>
      <c r="B9" s="43"/>
      <c r="C9" s="43">
        <v>100980</v>
      </c>
      <c r="D9" s="43">
        <v>100980</v>
      </c>
      <c r="E9" s="63"/>
      <c r="F9" s="238"/>
      <c r="G9" s="43">
        <v>25305</v>
      </c>
      <c r="H9" s="63"/>
      <c r="I9" s="43">
        <v>131486</v>
      </c>
    </row>
    <row r="10" s="225" customFormat="1" ht="39.75" customHeight="1" spans="1:9">
      <c r="A10" s="237" t="s">
        <v>721</v>
      </c>
      <c r="B10" s="43">
        <f>240800+30202</f>
        <v>271002</v>
      </c>
      <c r="C10" s="43">
        <v>25319</v>
      </c>
      <c r="D10" s="43">
        <v>25319</v>
      </c>
      <c r="E10" s="63"/>
      <c r="F10" s="63"/>
      <c r="G10" s="43">
        <v>429585</v>
      </c>
      <c r="H10" s="63"/>
      <c r="I10" s="43">
        <v>18021</v>
      </c>
    </row>
    <row r="11" s="225" customFormat="1" ht="39.75" customHeight="1" spans="1:9">
      <c r="A11" s="237" t="s">
        <v>722</v>
      </c>
      <c r="B11" s="239"/>
      <c r="C11" s="43"/>
      <c r="D11" s="43"/>
      <c r="E11" s="63"/>
      <c r="F11" s="63"/>
      <c r="G11" s="239"/>
      <c r="H11" s="63"/>
      <c r="I11" s="220"/>
    </row>
    <row r="12" s="223" customFormat="1" ht="39.75" customHeight="1" spans="1:9">
      <c r="A12" s="240" t="s">
        <v>723</v>
      </c>
      <c r="B12" s="39">
        <f>SUM(B5:B10)</f>
        <v>276002</v>
      </c>
      <c r="C12" s="39">
        <f>SUM(C5:C10)-C11</f>
        <v>1357605</v>
      </c>
      <c r="D12" s="39">
        <f>SUM(D5:D10)-D11</f>
        <v>1357605</v>
      </c>
      <c r="E12" s="64"/>
      <c r="F12" s="64"/>
      <c r="G12" s="39">
        <f>SUM(G5:G10)</f>
        <v>454890</v>
      </c>
      <c r="H12" s="64"/>
      <c r="I12" s="39">
        <f>SUM(I5:I10)-I11</f>
        <v>308449</v>
      </c>
    </row>
    <row r="13" customHeight="1"/>
    <row r="14" customHeight="1"/>
    <row r="15" customHeight="1"/>
    <row r="16" customHeight="1"/>
    <row r="17" customHeight="1"/>
    <row r="18" customHeight="1"/>
  </sheetData>
  <mergeCells count="4">
    <mergeCell ref="A1:H1"/>
    <mergeCell ref="B3:F3"/>
    <mergeCell ref="G3:H3"/>
    <mergeCell ref="A3:A4"/>
  </mergeCells>
  <pageMargins left="0.7" right="0.7" top="0.75" bottom="0.75" header="0.3" footer="0.3"/>
  <pageSetup paperSize="9" scale="62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3" workbookViewId="0">
      <selection activeCell="D19" sqref="D19"/>
    </sheetView>
  </sheetViews>
  <sheetFormatPr defaultColWidth="9" defaultRowHeight="15"/>
  <cols>
    <col min="1" max="1" width="46.625" style="198" customWidth="1"/>
    <col min="2" max="2" width="12.625" style="198" customWidth="1"/>
    <col min="3" max="3" width="12.75" style="198" customWidth="1"/>
    <col min="4" max="4" width="11.875" style="198" customWidth="1"/>
    <col min="5" max="6" width="11" style="198" customWidth="1"/>
    <col min="7" max="7" width="14.875" style="199" customWidth="1"/>
    <col min="8" max="8" width="11" style="200" customWidth="1"/>
    <col min="9" max="10" width="9" style="198" hidden="1" customWidth="1"/>
    <col min="11" max="16384" width="9" style="198"/>
  </cols>
  <sheetData>
    <row r="1" s="194" customFormat="1" ht="48" customHeight="1" spans="1:8">
      <c r="A1" s="201" t="s">
        <v>735</v>
      </c>
      <c r="B1" s="201"/>
      <c r="C1" s="201"/>
      <c r="D1" s="201"/>
      <c r="E1" s="201"/>
      <c r="F1" s="201"/>
      <c r="G1" s="201"/>
      <c r="H1" s="201"/>
    </row>
    <row r="2" s="195" customFormat="1" ht="14.25" spans="1:8">
      <c r="A2" s="195" t="s">
        <v>31</v>
      </c>
      <c r="F2" s="202"/>
      <c r="H2" s="203" t="s">
        <v>57</v>
      </c>
    </row>
    <row r="3" s="196" customFormat="1" ht="33.75" customHeight="1" spans="1:8">
      <c r="A3" s="34" t="s">
        <v>58</v>
      </c>
      <c r="B3" s="204" t="s">
        <v>59</v>
      </c>
      <c r="C3" s="204"/>
      <c r="D3" s="204"/>
      <c r="E3" s="204"/>
      <c r="F3" s="204"/>
      <c r="G3" s="205" t="s">
        <v>60</v>
      </c>
      <c r="H3" s="205"/>
    </row>
    <row r="4" s="197" customFormat="1" ht="33.75" customHeight="1" spans="1:9">
      <c r="A4" s="34"/>
      <c r="B4" s="34" t="s">
        <v>61</v>
      </c>
      <c r="C4" s="34" t="s">
        <v>62</v>
      </c>
      <c r="D4" s="34" t="s">
        <v>724</v>
      </c>
      <c r="E4" s="34" t="s">
        <v>64</v>
      </c>
      <c r="F4" s="34" t="s">
        <v>65</v>
      </c>
      <c r="G4" s="34" t="s">
        <v>61</v>
      </c>
      <c r="H4" s="61" t="s">
        <v>66</v>
      </c>
      <c r="I4" s="197" t="s">
        <v>67</v>
      </c>
    </row>
    <row r="5" s="196" customFormat="1" ht="29.25" customHeight="1" spans="1:9">
      <c r="A5" s="173" t="s">
        <v>725</v>
      </c>
      <c r="B5" s="189">
        <f>B6+B7+B9+B10+B8</f>
        <v>35202</v>
      </c>
      <c r="C5" s="189">
        <f>C6+C7+C9+C10+C8</f>
        <v>980296</v>
      </c>
      <c r="D5" s="189">
        <f>D6+D7+D9+D10+D8</f>
        <v>980296</v>
      </c>
      <c r="E5" s="206">
        <f t="shared" ref="E5:E7" si="0">D5/C5*100</f>
        <v>100</v>
      </c>
      <c r="F5" s="207">
        <f t="shared" ref="F5:F7" si="1">D5/I5*100</f>
        <v>1709.88819312414</v>
      </c>
      <c r="G5" s="189">
        <f>SUM(G6:G10)</f>
        <v>84090</v>
      </c>
      <c r="H5" s="207">
        <f t="shared" ref="H5:H7" si="2">G5/D5*100</f>
        <v>8.57802133233228</v>
      </c>
      <c r="I5" s="189">
        <f>SUM(I6:I10)</f>
        <v>57331</v>
      </c>
    </row>
    <row r="6" s="196" customFormat="1" ht="29.25" customHeight="1" spans="1:9">
      <c r="A6" s="190" t="s">
        <v>726</v>
      </c>
      <c r="B6" s="176"/>
      <c r="C6" s="176">
        <f>22794-8000</f>
        <v>14794</v>
      </c>
      <c r="D6" s="176">
        <f>22794-8000</f>
        <v>14794</v>
      </c>
      <c r="E6" s="208">
        <f t="shared" si="0"/>
        <v>100</v>
      </c>
      <c r="F6" s="209">
        <f t="shared" si="1"/>
        <v>151.76446450554</v>
      </c>
      <c r="G6" s="176">
        <f>25860-3083</f>
        <v>22777</v>
      </c>
      <c r="H6" s="208">
        <f t="shared" si="2"/>
        <v>153.961065296742</v>
      </c>
      <c r="I6" s="220">
        <v>9748</v>
      </c>
    </row>
    <row r="7" s="196" customFormat="1" ht="29.25" customHeight="1" spans="1:9">
      <c r="A7" s="190" t="s">
        <v>626</v>
      </c>
      <c r="B7" s="176">
        <v>5000</v>
      </c>
      <c r="C7" s="176">
        <v>934232</v>
      </c>
      <c r="D7" s="176">
        <v>934232</v>
      </c>
      <c r="E7" s="208">
        <f t="shared" si="0"/>
        <v>100</v>
      </c>
      <c r="F7" s="209">
        <f t="shared" si="1"/>
        <v>6083.82391247721</v>
      </c>
      <c r="G7" s="176">
        <f>2528</f>
        <v>2528</v>
      </c>
      <c r="H7" s="208">
        <f t="shared" si="2"/>
        <v>0.270596596990897</v>
      </c>
      <c r="I7" s="220">
        <v>15356</v>
      </c>
    </row>
    <row r="8" s="196" customFormat="1" ht="29.25" customHeight="1" spans="1:9">
      <c r="A8" s="190" t="s">
        <v>727</v>
      </c>
      <c r="B8" s="176"/>
      <c r="C8" s="176">
        <v>0</v>
      </c>
      <c r="D8" s="177"/>
      <c r="E8" s="208"/>
      <c r="F8" s="209"/>
      <c r="G8" s="176"/>
      <c r="H8" s="210"/>
      <c r="I8" s="208"/>
    </row>
    <row r="9" s="196" customFormat="1" ht="29.25" customHeight="1" spans="1:9">
      <c r="A9" s="190" t="s">
        <v>630</v>
      </c>
      <c r="B9" s="176">
        <v>30202</v>
      </c>
      <c r="C9" s="176">
        <v>30333</v>
      </c>
      <c r="D9" s="176">
        <v>30333</v>
      </c>
      <c r="E9" s="208">
        <f>D9/C9*100</f>
        <v>100</v>
      </c>
      <c r="F9" s="209">
        <f>D9/I9*100</f>
        <v>94.489439910286</v>
      </c>
      <c r="G9" s="176">
        <v>58785</v>
      </c>
      <c r="H9" s="208">
        <f>G9/D9*100</f>
        <v>193.798832954208</v>
      </c>
      <c r="I9" s="220">
        <v>32102</v>
      </c>
    </row>
    <row r="10" s="196" customFormat="1" ht="30" customHeight="1" spans="1:9">
      <c r="A10" s="211" t="s">
        <v>635</v>
      </c>
      <c r="B10" s="212"/>
      <c r="C10" s="213">
        <v>937</v>
      </c>
      <c r="D10" s="213">
        <v>937</v>
      </c>
      <c r="E10" s="214">
        <f>D10/C10*100</f>
        <v>100</v>
      </c>
      <c r="F10" s="215">
        <f>D10/I10*100</f>
        <v>749.6</v>
      </c>
      <c r="G10" s="213"/>
      <c r="H10" s="216">
        <f>G10/D10*100</f>
        <v>0</v>
      </c>
      <c r="I10" s="221">
        <v>125</v>
      </c>
    </row>
    <row r="11" s="169" customFormat="1" ht="29.25" customHeight="1" spans="1:8">
      <c r="A11" s="185" t="s">
        <v>728</v>
      </c>
      <c r="B11" s="180">
        <v>240800</v>
      </c>
      <c r="C11" s="180">
        <v>800</v>
      </c>
      <c r="D11" s="180">
        <v>800</v>
      </c>
      <c r="E11" s="180"/>
      <c r="F11" s="180"/>
      <c r="G11" s="180">
        <v>370800</v>
      </c>
      <c r="H11" s="217"/>
    </row>
    <row r="12" s="169" customFormat="1" ht="29.25" customHeight="1" spans="1:8">
      <c r="A12" s="185" t="s">
        <v>729</v>
      </c>
      <c r="B12" s="188"/>
      <c r="C12" s="176">
        <v>240000</v>
      </c>
      <c r="D12" s="176">
        <v>240000</v>
      </c>
      <c r="E12" s="206"/>
      <c r="F12" s="217"/>
      <c r="G12" s="187"/>
      <c r="H12" s="217"/>
    </row>
    <row r="13" s="196" customFormat="1" ht="29.25" customHeight="1" spans="1:8">
      <c r="A13" s="185" t="s">
        <v>730</v>
      </c>
      <c r="B13" s="188"/>
      <c r="C13" s="176">
        <v>111204</v>
      </c>
      <c r="D13" s="176">
        <v>111204</v>
      </c>
      <c r="E13" s="206"/>
      <c r="F13" s="217"/>
      <c r="G13" s="187"/>
      <c r="H13" s="217"/>
    </row>
    <row r="14" s="196" customFormat="1" ht="29.25" customHeight="1" spans="1:8">
      <c r="A14" s="173" t="s">
        <v>731</v>
      </c>
      <c r="B14" s="188">
        <f>B5+B11+B12+B13</f>
        <v>276002</v>
      </c>
      <c r="C14" s="188">
        <f>C5+C11+C12+C13</f>
        <v>1332300</v>
      </c>
      <c r="D14" s="188">
        <f>D5+D11+D12+D13</f>
        <v>1332300</v>
      </c>
      <c r="E14" s="188"/>
      <c r="F14" s="188"/>
      <c r="G14" s="188">
        <f>G5+G11+G12</f>
        <v>454890</v>
      </c>
      <c r="H14" s="209"/>
    </row>
    <row r="15" s="169" customFormat="1" ht="29.25" customHeight="1" spans="1:8">
      <c r="A15" s="173" t="s">
        <v>723</v>
      </c>
      <c r="B15" s="188">
        <v>276002</v>
      </c>
      <c r="C15" s="189">
        <f>[8]表五全区收入!C14</f>
        <v>1357605</v>
      </c>
      <c r="D15" s="189">
        <f>[8]表五全区收入!D14</f>
        <v>1357605</v>
      </c>
      <c r="E15" s="206"/>
      <c r="F15" s="217"/>
      <c r="G15" s="187">
        <f>[8]表五全区收入!G14</f>
        <v>454890</v>
      </c>
      <c r="H15" s="217"/>
    </row>
    <row r="16" s="196" customFormat="1" ht="29.25" customHeight="1" spans="1:8">
      <c r="A16" s="190" t="s">
        <v>732</v>
      </c>
      <c r="B16" s="176">
        <f t="shared" ref="B16:F16" si="3">B14</f>
        <v>276002</v>
      </c>
      <c r="C16" s="176">
        <f t="shared" si="3"/>
        <v>1332300</v>
      </c>
      <c r="D16" s="176">
        <f t="shared" si="3"/>
        <v>1332300</v>
      </c>
      <c r="E16" s="176"/>
      <c r="F16" s="176"/>
      <c r="G16" s="176">
        <v>454890</v>
      </c>
      <c r="H16" s="209"/>
    </row>
    <row r="17" s="196" customFormat="1" ht="29.25" customHeight="1" spans="1:8">
      <c r="A17" s="173" t="s">
        <v>733</v>
      </c>
      <c r="B17" s="218">
        <f>B15-B16</f>
        <v>0</v>
      </c>
      <c r="C17" s="176">
        <f>C15-C16</f>
        <v>25305</v>
      </c>
      <c r="D17" s="176">
        <f>D15-D16</f>
        <v>25305</v>
      </c>
      <c r="E17" s="191"/>
      <c r="F17" s="191"/>
      <c r="G17" s="218">
        <f>G15-G16</f>
        <v>0</v>
      </c>
      <c r="H17" s="219"/>
    </row>
    <row r="18" s="196" customFormat="1" ht="29.25" customHeight="1" spans="1:8">
      <c r="A18" s="57" t="s">
        <v>734</v>
      </c>
      <c r="B18" s="192"/>
      <c r="C18" s="192">
        <f>C17</f>
        <v>25305</v>
      </c>
      <c r="D18" s="192">
        <f>D17</f>
        <v>25305</v>
      </c>
      <c r="E18" s="188"/>
      <c r="F18" s="188"/>
      <c r="G18" s="188"/>
      <c r="H18" s="219"/>
    </row>
  </sheetData>
  <mergeCells count="4">
    <mergeCell ref="A1:H1"/>
    <mergeCell ref="B3:F3"/>
    <mergeCell ref="G3:H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view="pageBreakPreview" zoomScaleNormal="50" workbookViewId="0">
      <selection activeCell="A1" sqref="A1:K8"/>
    </sheetView>
  </sheetViews>
  <sheetFormatPr defaultColWidth="9" defaultRowHeight="14.25"/>
  <cols>
    <col min="1" max="15" width="9.375" style="75" customWidth="1"/>
    <col min="16" max="17" width="9" style="75"/>
    <col min="18" max="18" width="9" style="75" customWidth="1"/>
    <col min="19" max="16384" width="9" style="75"/>
  </cols>
  <sheetData>
    <row r="1" ht="13.5" customHeight="1" spans="1:1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13.5" customHeight="1" spans="1:1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3.5" customHeight="1" spans="1:1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13.5" customHeight="1" spans="1:1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ht="13.5" customHeight="1" spans="1:1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ht="13.5" customHeight="1" spans="1:1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ht="13.5" customHeight="1" spans="1:1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ht="13.5" customHeight="1" spans="1:1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ht="13.5" customHeight="1" spans="1:1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ht="13.5" customHeight="1" spans="1:1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ht="12.75" customHeight="1" spans="1:1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ht="13.5" customHeight="1" spans="1:1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7.25" customHeight="1"/>
    <row r="20" ht="17.25" customHeight="1" spans="6:6">
      <c r="F20" s="78"/>
    </row>
    <row r="21" ht="17.25" customHeight="1"/>
    <row r="22" ht="17.25" customHeight="1" spans="1:11">
      <c r="A22" s="79"/>
      <c r="B22" s="79"/>
      <c r="C22" s="79"/>
      <c r="D22" s="79"/>
      <c r="E22" s="79"/>
      <c r="F22" s="80"/>
      <c r="G22" s="79"/>
      <c r="H22" s="79"/>
      <c r="I22" s="79"/>
      <c r="J22" s="79"/>
      <c r="K22" s="79"/>
    </row>
    <row r="23" ht="17.25" customHeight="1" spans="1:11">
      <c r="A23" s="79"/>
      <c r="B23" s="79"/>
      <c r="C23" s="79"/>
      <c r="D23" s="79"/>
      <c r="E23" s="79"/>
      <c r="F23" s="80"/>
      <c r="G23" s="79"/>
      <c r="H23" s="79"/>
      <c r="I23" s="79"/>
      <c r="J23" s="79"/>
      <c r="K23" s="79"/>
    </row>
    <row r="24" ht="17.25" customHeight="1" spans="1:1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ht="17.25" customHeight="1" spans="6:11">
      <c r="F25" s="82"/>
      <c r="G25" s="82"/>
      <c r="H25" s="82"/>
      <c r="I25" s="82"/>
      <c r="J25" s="82"/>
      <c r="K25" s="82"/>
    </row>
    <row r="26" ht="17.25" customHeight="1" spans="6:11">
      <c r="F26" s="82"/>
      <c r="G26" s="82"/>
      <c r="H26" s="82"/>
      <c r="I26" s="82"/>
      <c r="J26" s="82"/>
      <c r="K26" s="82"/>
    </row>
    <row r="27" ht="17.25" customHeight="1" spans="6:11">
      <c r="F27" s="82"/>
      <c r="G27" s="82"/>
      <c r="H27" s="82"/>
      <c r="I27" s="82"/>
      <c r="J27" s="82"/>
      <c r="K27" s="82"/>
    </row>
    <row r="28" ht="17.25" customHeight="1" spans="6:11">
      <c r="F28" s="82"/>
      <c r="G28" s="82"/>
      <c r="H28" s="82"/>
      <c r="I28" s="82"/>
      <c r="J28" s="82"/>
      <c r="K28" s="82"/>
    </row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</sheetData>
  <mergeCells count="1">
    <mergeCell ref="A1:K8"/>
  </mergeCells>
  <printOptions horizontalCentered="1" verticalCentered="1"/>
  <pageMargins left="0.78740157480315" right="0.78740157480315" top="0.78740157480315" bottom="0.78740157480315" header="0.590551181102362" footer="0.23622047244094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0"/>
  <sheetViews>
    <sheetView showGridLines="0" showZeros="0" view="pageBreakPreview" zoomScaleNormal="96" workbookViewId="0">
      <pane xSplit="1" ySplit="3" topLeftCell="B4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4.25" outlineLevelCol="2"/>
  <cols>
    <col min="1" max="1" width="62.25" style="165" customWidth="1"/>
    <col min="2" max="2" width="26.25" style="166" customWidth="1"/>
    <col min="3" max="3" width="26.25" style="167" customWidth="1"/>
    <col min="4" max="6" width="9" style="165" customWidth="1"/>
    <col min="7" max="16384" width="9" style="165"/>
  </cols>
  <sheetData>
    <row r="1" ht="48" customHeight="1" spans="1:3">
      <c r="A1" s="168" t="s">
        <v>34</v>
      </c>
      <c r="B1" s="168"/>
      <c r="C1" s="168"/>
    </row>
    <row r="2" ht="24" customHeight="1" spans="1:3">
      <c r="A2" s="169" t="s">
        <v>33</v>
      </c>
      <c r="B2" s="170"/>
      <c r="C2" s="171" t="s">
        <v>57</v>
      </c>
    </row>
    <row r="3" s="164" customFormat="1" ht="18.95" customHeight="1" spans="1:3">
      <c r="A3" s="34" t="s">
        <v>58</v>
      </c>
      <c r="B3" s="172" t="s">
        <v>736</v>
      </c>
      <c r="C3" s="172" t="s">
        <v>136</v>
      </c>
    </row>
    <row r="4" s="164" customFormat="1" ht="18.95" customHeight="1" spans="1:3">
      <c r="A4" s="173" t="s">
        <v>725</v>
      </c>
      <c r="B4" s="174">
        <f>B5+B11+B25+B19</f>
        <v>980296</v>
      </c>
      <c r="C4" s="174">
        <f>C5+C11+C25+C19</f>
        <v>84090</v>
      </c>
    </row>
    <row r="5" s="164" customFormat="1" ht="18.95" customHeight="1" spans="1:3">
      <c r="A5" s="175" t="s">
        <v>542</v>
      </c>
      <c r="B5" s="176">
        <f>B6</f>
        <v>14794</v>
      </c>
      <c r="C5" s="126">
        <f>C6</f>
        <v>22777</v>
      </c>
    </row>
    <row r="6" s="164" customFormat="1" ht="18.95" customHeight="1" spans="1:3">
      <c r="A6" s="175" t="s">
        <v>737</v>
      </c>
      <c r="B6" s="176">
        <f>SUM(B7:B10)</f>
        <v>14794</v>
      </c>
      <c r="C6" s="126">
        <f>SUM(C7:C10)</f>
        <v>22777</v>
      </c>
    </row>
    <row r="7" s="164" customFormat="1" ht="18.95" customHeight="1" spans="1:3">
      <c r="A7" s="175" t="s">
        <v>738</v>
      </c>
      <c r="B7" s="176">
        <f>14155-211</f>
        <v>13944</v>
      </c>
      <c r="C7" s="126">
        <v>16736</v>
      </c>
    </row>
    <row r="8" s="164" customFormat="1" ht="18.95" customHeight="1" spans="1:3">
      <c r="A8" s="175" t="s">
        <v>739</v>
      </c>
      <c r="B8" s="176">
        <v>380</v>
      </c>
      <c r="C8" s="126">
        <f>7010-2240</f>
        <v>4770</v>
      </c>
    </row>
    <row r="9" s="164" customFormat="1" ht="18.95" customHeight="1" spans="1:3">
      <c r="A9" s="175" t="s">
        <v>740</v>
      </c>
      <c r="B9" s="176"/>
      <c r="C9" s="126">
        <v>143</v>
      </c>
    </row>
    <row r="10" s="164" customFormat="1" ht="18.95" customHeight="1" spans="1:3">
      <c r="A10" s="175" t="s">
        <v>741</v>
      </c>
      <c r="B10" s="176">
        <v>470</v>
      </c>
      <c r="C10" s="126">
        <f>1971-843</f>
        <v>1128</v>
      </c>
    </row>
    <row r="11" s="164" customFormat="1" ht="18.95" customHeight="1" spans="1:3">
      <c r="A11" s="175" t="s">
        <v>626</v>
      </c>
      <c r="B11" s="176">
        <f>SUM(B12+B14)</f>
        <v>934232</v>
      </c>
      <c r="C11" s="176">
        <f>SUM(C12+C14)</f>
        <v>2528</v>
      </c>
    </row>
    <row r="12" s="164" customFormat="1" ht="18.95" customHeight="1" spans="1:3">
      <c r="A12" s="175" t="s">
        <v>742</v>
      </c>
      <c r="B12" s="176">
        <v>932620</v>
      </c>
      <c r="C12" s="177"/>
    </row>
    <row r="13" s="164" customFormat="1" ht="18.95" customHeight="1" spans="1:3">
      <c r="A13" s="175" t="s">
        <v>743</v>
      </c>
      <c r="B13" s="176">
        <v>932620</v>
      </c>
      <c r="C13" s="177"/>
    </row>
    <row r="14" s="164" customFormat="1" ht="18.95" customHeight="1" spans="1:3">
      <c r="A14" s="175" t="s">
        <v>744</v>
      </c>
      <c r="B14" s="176">
        <f>SUM(B15:B17)</f>
        <v>1612</v>
      </c>
      <c r="C14" s="176">
        <f>SUM(C15:C18)</f>
        <v>2528</v>
      </c>
    </row>
    <row r="15" s="164" customFormat="1" ht="18.95" customHeight="1" spans="1:3">
      <c r="A15" s="175" t="s">
        <v>745</v>
      </c>
      <c r="B15" s="176">
        <f>771+11</f>
        <v>782</v>
      </c>
      <c r="C15" s="177">
        <v>1034</v>
      </c>
    </row>
    <row r="16" s="164" customFormat="1" ht="18.95" customHeight="1" spans="1:3">
      <c r="A16" s="175" t="s">
        <v>746</v>
      </c>
      <c r="B16" s="176">
        <v>761</v>
      </c>
      <c r="C16" s="177">
        <v>654</v>
      </c>
    </row>
    <row r="17" s="164" customFormat="1" ht="18.95" customHeight="1" spans="1:3">
      <c r="A17" s="175" t="s">
        <v>747</v>
      </c>
      <c r="B17" s="176">
        <v>69</v>
      </c>
      <c r="C17" s="177"/>
    </row>
    <row r="18" s="164" customFormat="1" ht="18.95" customHeight="1" spans="1:3">
      <c r="A18" s="175" t="s">
        <v>748</v>
      </c>
      <c r="B18" s="176"/>
      <c r="C18" s="177">
        <v>840</v>
      </c>
    </row>
    <row r="19" s="164" customFormat="1" ht="18.95" customHeight="1" spans="1:3">
      <c r="A19" s="175" t="s">
        <v>630</v>
      </c>
      <c r="B19" s="176">
        <v>30333</v>
      </c>
      <c r="C19" s="177">
        <f>C20</f>
        <v>58785</v>
      </c>
    </row>
    <row r="20" s="164" customFormat="1" ht="18.95" customHeight="1" spans="1:3">
      <c r="A20" s="175" t="s">
        <v>749</v>
      </c>
      <c r="B20" s="176">
        <v>30333</v>
      </c>
      <c r="C20" s="177">
        <f>SUM(C21:C24)</f>
        <v>58785</v>
      </c>
    </row>
    <row r="21" s="164" customFormat="1" ht="18.95" customHeight="1" spans="1:3">
      <c r="A21" s="175" t="s">
        <v>750</v>
      </c>
      <c r="B21" s="176">
        <v>1185</v>
      </c>
      <c r="C21" s="178">
        <v>1185</v>
      </c>
    </row>
    <row r="22" s="164" customFormat="1" ht="18.95" customHeight="1" spans="1:3">
      <c r="A22" s="175" t="s">
        <v>751</v>
      </c>
      <c r="B22" s="176">
        <v>7263</v>
      </c>
      <c r="C22" s="126">
        <v>6171</v>
      </c>
    </row>
    <row r="23" s="164" customFormat="1" ht="18.95" customHeight="1" spans="1:3">
      <c r="A23" s="175" t="s">
        <v>752</v>
      </c>
      <c r="B23" s="176">
        <v>17477</v>
      </c>
      <c r="C23" s="126">
        <v>15029</v>
      </c>
    </row>
    <row r="24" s="164" customFormat="1" ht="18.95" customHeight="1" spans="1:3">
      <c r="A24" s="175" t="s">
        <v>753</v>
      </c>
      <c r="B24" s="176">
        <v>4408</v>
      </c>
      <c r="C24" s="126">
        <v>36400</v>
      </c>
    </row>
    <row r="25" s="164" customFormat="1" ht="18.95" customHeight="1" spans="1:3">
      <c r="A25" s="175" t="s">
        <v>635</v>
      </c>
      <c r="B25" s="176">
        <v>937</v>
      </c>
      <c r="C25" s="126"/>
    </row>
    <row r="26" s="164" customFormat="1" ht="18.95" customHeight="1" spans="1:3">
      <c r="A26" s="175" t="s">
        <v>754</v>
      </c>
      <c r="B26" s="176">
        <v>937</v>
      </c>
      <c r="C26" s="126"/>
    </row>
    <row r="27" s="164" customFormat="1" ht="18.95" customHeight="1" spans="1:3">
      <c r="A27" s="175" t="s">
        <v>755</v>
      </c>
      <c r="B27" s="176">
        <v>56</v>
      </c>
      <c r="C27" s="179"/>
    </row>
    <row r="28" s="164" customFormat="1" ht="18.95" customHeight="1" spans="1:3">
      <c r="A28" s="175" t="s">
        <v>756</v>
      </c>
      <c r="B28" s="180">
        <v>136</v>
      </c>
      <c r="C28" s="181"/>
    </row>
    <row r="29" s="164" customFormat="1" ht="18.75" customHeight="1" spans="1:3">
      <c r="A29" s="182" t="s">
        <v>757</v>
      </c>
      <c r="B29" s="183">
        <v>745</v>
      </c>
      <c r="C29" s="184"/>
    </row>
    <row r="30" s="164" customFormat="1" ht="18.75" customHeight="1" spans="1:3">
      <c r="A30" s="185" t="s">
        <v>728</v>
      </c>
      <c r="B30" s="186">
        <v>800</v>
      </c>
      <c r="C30" s="180">
        <v>370800</v>
      </c>
    </row>
    <row r="31" s="164" customFormat="1" ht="18.75" customHeight="1" spans="1:3">
      <c r="A31" s="185" t="s">
        <v>729</v>
      </c>
      <c r="B31" s="176">
        <v>240000</v>
      </c>
      <c r="C31" s="187"/>
    </row>
    <row r="32" s="164" customFormat="1" ht="18.75" customHeight="1" spans="1:3">
      <c r="A32" s="185" t="s">
        <v>730</v>
      </c>
      <c r="B32" s="176">
        <v>111204</v>
      </c>
      <c r="C32" s="187"/>
    </row>
    <row r="33" s="164" customFormat="1" ht="18.75" customHeight="1" spans="1:3">
      <c r="A33" s="173" t="s">
        <v>731</v>
      </c>
      <c r="B33" s="188">
        <f>B4+B30+B31+B32</f>
        <v>1332300</v>
      </c>
      <c r="C33" s="188">
        <f>C4+C30+C31</f>
        <v>454890</v>
      </c>
    </row>
    <row r="34" s="164" customFormat="1" ht="18.75" customHeight="1" spans="1:3">
      <c r="A34" s="173" t="s">
        <v>723</v>
      </c>
      <c r="B34" s="189">
        <f>[8]表六全区支出!D15</f>
        <v>1357605</v>
      </c>
      <c r="C34" s="189">
        <f>[8]表五全区收入!G14</f>
        <v>454890</v>
      </c>
    </row>
    <row r="35" s="164" customFormat="1" ht="18.75" customHeight="1" spans="1:3">
      <c r="A35" s="190" t="s">
        <v>732</v>
      </c>
      <c r="B35" s="176">
        <f>B33</f>
        <v>1332300</v>
      </c>
      <c r="C35" s="176">
        <f>C33</f>
        <v>454890</v>
      </c>
    </row>
    <row r="36" s="164" customFormat="1" ht="18.75" customHeight="1" spans="1:3">
      <c r="A36" s="173" t="s">
        <v>733</v>
      </c>
      <c r="B36" s="176">
        <f>B34-B35</f>
        <v>25305</v>
      </c>
      <c r="C36" s="191"/>
    </row>
    <row r="37" s="164" customFormat="1" ht="18.75" customHeight="1" spans="1:3">
      <c r="A37" s="57" t="s">
        <v>734</v>
      </c>
      <c r="B37" s="192">
        <f>B36</f>
        <v>25305</v>
      </c>
      <c r="C37" s="188"/>
    </row>
    <row r="160" spans="2:3">
      <c r="B160" s="165"/>
      <c r="C160" s="193"/>
    </row>
    <row r="161" spans="2:3">
      <c r="B161" s="165"/>
      <c r="C161" s="193"/>
    </row>
    <row r="162" spans="2:3">
      <c r="B162" s="165"/>
      <c r="C162" s="193"/>
    </row>
    <row r="163" spans="2:3">
      <c r="B163" s="165"/>
      <c r="C163" s="193"/>
    </row>
    <row r="164" spans="2:3">
      <c r="B164" s="165"/>
      <c r="C164" s="193"/>
    </row>
    <row r="165" spans="2:3">
      <c r="B165" s="165"/>
      <c r="C165" s="193"/>
    </row>
    <row r="166" spans="2:3">
      <c r="B166" s="165"/>
      <c r="C166" s="193"/>
    </row>
    <row r="167" spans="2:3">
      <c r="B167" s="165"/>
      <c r="C167" s="193"/>
    </row>
    <row r="168" spans="2:3">
      <c r="B168" s="165"/>
      <c r="C168" s="193"/>
    </row>
    <row r="169" spans="2:3">
      <c r="B169" s="165"/>
      <c r="C169" s="193"/>
    </row>
    <row r="170" spans="2:3">
      <c r="B170" s="165"/>
      <c r="C170" s="193"/>
    </row>
    <row r="171" spans="2:3">
      <c r="B171" s="165"/>
      <c r="C171" s="193"/>
    </row>
    <row r="172" spans="2:3">
      <c r="B172" s="165"/>
      <c r="C172" s="193"/>
    </row>
    <row r="173" spans="2:3">
      <c r="B173" s="165"/>
      <c r="C173" s="193"/>
    </row>
    <row r="174" spans="2:3">
      <c r="B174" s="165"/>
      <c r="C174" s="193"/>
    </row>
    <row r="175" spans="2:3">
      <c r="B175" s="165"/>
      <c r="C175" s="193"/>
    </row>
    <row r="176" spans="2:3">
      <c r="B176" s="165"/>
      <c r="C176" s="193"/>
    </row>
    <row r="177" spans="2:3">
      <c r="B177" s="165"/>
      <c r="C177" s="193"/>
    </row>
    <row r="178" spans="2:3">
      <c r="B178" s="165"/>
      <c r="C178" s="193"/>
    </row>
    <row r="179" spans="2:3">
      <c r="B179" s="165"/>
      <c r="C179" s="193"/>
    </row>
    <row r="180" spans="2:3">
      <c r="B180" s="165"/>
      <c r="C180" s="193"/>
    </row>
    <row r="181" spans="2:3">
      <c r="B181" s="165"/>
      <c r="C181" s="193"/>
    </row>
    <row r="182" spans="2:3">
      <c r="B182" s="165"/>
      <c r="C182" s="193"/>
    </row>
    <row r="183" spans="2:3">
      <c r="B183" s="165"/>
      <c r="C183" s="193"/>
    </row>
    <row r="184" spans="2:3">
      <c r="B184" s="165"/>
      <c r="C184" s="193"/>
    </row>
    <row r="185" spans="2:3">
      <c r="B185" s="165"/>
      <c r="C185" s="193"/>
    </row>
    <row r="186" spans="2:3">
      <c r="B186" s="165"/>
      <c r="C186" s="193"/>
    </row>
    <row r="187" spans="2:3">
      <c r="B187" s="165"/>
      <c r="C187" s="193"/>
    </row>
    <row r="188" spans="2:3">
      <c r="B188" s="165"/>
      <c r="C188" s="193"/>
    </row>
    <row r="189" spans="2:3">
      <c r="B189" s="165"/>
      <c r="C189" s="193"/>
    </row>
    <row r="190" spans="2:3">
      <c r="B190" s="165"/>
      <c r="C190" s="193"/>
    </row>
    <row r="191" spans="2:3">
      <c r="B191" s="165"/>
      <c r="C191" s="193"/>
    </row>
    <row r="192" spans="2:3">
      <c r="B192" s="165"/>
      <c r="C192" s="193"/>
    </row>
    <row r="193" spans="2:3">
      <c r="B193" s="165"/>
      <c r="C193" s="193"/>
    </row>
    <row r="194" spans="2:3">
      <c r="B194" s="165"/>
      <c r="C194" s="193"/>
    </row>
    <row r="195" spans="2:3">
      <c r="B195" s="165"/>
      <c r="C195" s="193"/>
    </row>
    <row r="196" spans="2:3">
      <c r="B196" s="165"/>
      <c r="C196" s="193"/>
    </row>
    <row r="197" spans="2:3">
      <c r="B197" s="165"/>
      <c r="C197" s="193"/>
    </row>
    <row r="198" spans="2:3">
      <c r="B198" s="165"/>
      <c r="C198" s="193"/>
    </row>
    <row r="199" spans="2:3">
      <c r="B199" s="165"/>
      <c r="C199" s="193"/>
    </row>
    <row r="200" spans="2:3">
      <c r="B200" s="165"/>
      <c r="C200" s="193"/>
    </row>
  </sheetData>
  <mergeCells count="1">
    <mergeCell ref="A1:C1"/>
  </mergeCells>
  <printOptions horizontalCentered="1"/>
  <pageMargins left="0.590551181102362" right="0.590551181102362" top="0.748031496062992" bottom="0.590551181102362" header="0.590551181102362" footer="0.590551181102362"/>
  <pageSetup paperSize="9" scale="7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E10" sqref="E10"/>
    </sheetView>
  </sheetViews>
  <sheetFormatPr defaultColWidth="9" defaultRowHeight="14.25" outlineLevelCol="7"/>
  <cols>
    <col min="1" max="1" width="45.5" style="5" customWidth="1"/>
    <col min="2" max="4" width="12.75" style="6" customWidth="1"/>
    <col min="5" max="5" width="12.75" style="5" customWidth="1"/>
    <col min="6" max="6" width="12.25" style="6" customWidth="1"/>
    <col min="7" max="7" width="12.25" style="5" customWidth="1"/>
    <col min="8" max="256" width="9" style="5"/>
    <col min="257" max="257" width="45.5" style="5" customWidth="1"/>
    <col min="258" max="261" width="12.75" style="5" customWidth="1"/>
    <col min="262" max="263" width="12.25" style="5" customWidth="1"/>
    <col min="264" max="512" width="9" style="5"/>
    <col min="513" max="513" width="45.5" style="5" customWidth="1"/>
    <col min="514" max="517" width="12.75" style="5" customWidth="1"/>
    <col min="518" max="519" width="12.25" style="5" customWidth="1"/>
    <col min="520" max="768" width="9" style="5"/>
    <col min="769" max="769" width="45.5" style="5" customWidth="1"/>
    <col min="770" max="773" width="12.75" style="5" customWidth="1"/>
    <col min="774" max="775" width="12.25" style="5" customWidth="1"/>
    <col min="776" max="1024" width="9" style="5"/>
    <col min="1025" max="1025" width="45.5" style="5" customWidth="1"/>
    <col min="1026" max="1029" width="12.75" style="5" customWidth="1"/>
    <col min="1030" max="1031" width="12.25" style="5" customWidth="1"/>
    <col min="1032" max="1280" width="9" style="5"/>
    <col min="1281" max="1281" width="45.5" style="5" customWidth="1"/>
    <col min="1282" max="1285" width="12.75" style="5" customWidth="1"/>
    <col min="1286" max="1287" width="12.25" style="5" customWidth="1"/>
    <col min="1288" max="1536" width="9" style="5"/>
    <col min="1537" max="1537" width="45.5" style="5" customWidth="1"/>
    <col min="1538" max="1541" width="12.75" style="5" customWidth="1"/>
    <col min="1542" max="1543" width="12.25" style="5" customWidth="1"/>
    <col min="1544" max="1792" width="9" style="5"/>
    <col min="1793" max="1793" width="45.5" style="5" customWidth="1"/>
    <col min="1794" max="1797" width="12.75" style="5" customWidth="1"/>
    <col min="1798" max="1799" width="12.25" style="5" customWidth="1"/>
    <col min="1800" max="2048" width="9" style="5"/>
    <col min="2049" max="2049" width="45.5" style="5" customWidth="1"/>
    <col min="2050" max="2053" width="12.75" style="5" customWidth="1"/>
    <col min="2054" max="2055" width="12.25" style="5" customWidth="1"/>
    <col min="2056" max="2304" width="9" style="5"/>
    <col min="2305" max="2305" width="45.5" style="5" customWidth="1"/>
    <col min="2306" max="2309" width="12.75" style="5" customWidth="1"/>
    <col min="2310" max="2311" width="12.25" style="5" customWidth="1"/>
    <col min="2312" max="2560" width="9" style="5"/>
    <col min="2561" max="2561" width="45.5" style="5" customWidth="1"/>
    <col min="2562" max="2565" width="12.75" style="5" customWidth="1"/>
    <col min="2566" max="2567" width="12.25" style="5" customWidth="1"/>
    <col min="2568" max="2816" width="9" style="5"/>
    <col min="2817" max="2817" width="45.5" style="5" customWidth="1"/>
    <col min="2818" max="2821" width="12.75" style="5" customWidth="1"/>
    <col min="2822" max="2823" width="12.25" style="5" customWidth="1"/>
    <col min="2824" max="3072" width="9" style="5"/>
    <col min="3073" max="3073" width="45.5" style="5" customWidth="1"/>
    <col min="3074" max="3077" width="12.75" style="5" customWidth="1"/>
    <col min="3078" max="3079" width="12.25" style="5" customWidth="1"/>
    <col min="3080" max="3328" width="9" style="5"/>
    <col min="3329" max="3329" width="45.5" style="5" customWidth="1"/>
    <col min="3330" max="3333" width="12.75" style="5" customWidth="1"/>
    <col min="3334" max="3335" width="12.25" style="5" customWidth="1"/>
    <col min="3336" max="3584" width="9" style="5"/>
    <col min="3585" max="3585" width="45.5" style="5" customWidth="1"/>
    <col min="3586" max="3589" width="12.75" style="5" customWidth="1"/>
    <col min="3590" max="3591" width="12.25" style="5" customWidth="1"/>
    <col min="3592" max="3840" width="9" style="5"/>
    <col min="3841" max="3841" width="45.5" style="5" customWidth="1"/>
    <col min="3842" max="3845" width="12.75" style="5" customWidth="1"/>
    <col min="3846" max="3847" width="12.25" style="5" customWidth="1"/>
    <col min="3848" max="4096" width="9" style="5"/>
    <col min="4097" max="4097" width="45.5" style="5" customWidth="1"/>
    <col min="4098" max="4101" width="12.75" style="5" customWidth="1"/>
    <col min="4102" max="4103" width="12.25" style="5" customWidth="1"/>
    <col min="4104" max="4352" width="9" style="5"/>
    <col min="4353" max="4353" width="45.5" style="5" customWidth="1"/>
    <col min="4354" max="4357" width="12.75" style="5" customWidth="1"/>
    <col min="4358" max="4359" width="12.25" style="5" customWidth="1"/>
    <col min="4360" max="4608" width="9" style="5"/>
    <col min="4609" max="4609" width="45.5" style="5" customWidth="1"/>
    <col min="4610" max="4613" width="12.75" style="5" customWidth="1"/>
    <col min="4614" max="4615" width="12.25" style="5" customWidth="1"/>
    <col min="4616" max="4864" width="9" style="5"/>
    <col min="4865" max="4865" width="45.5" style="5" customWidth="1"/>
    <col min="4866" max="4869" width="12.75" style="5" customWidth="1"/>
    <col min="4870" max="4871" width="12.25" style="5" customWidth="1"/>
    <col min="4872" max="5120" width="9" style="5"/>
    <col min="5121" max="5121" width="45.5" style="5" customWidth="1"/>
    <col min="5122" max="5125" width="12.75" style="5" customWidth="1"/>
    <col min="5126" max="5127" width="12.25" style="5" customWidth="1"/>
    <col min="5128" max="5376" width="9" style="5"/>
    <col min="5377" max="5377" width="45.5" style="5" customWidth="1"/>
    <col min="5378" max="5381" width="12.75" style="5" customWidth="1"/>
    <col min="5382" max="5383" width="12.25" style="5" customWidth="1"/>
    <col min="5384" max="5632" width="9" style="5"/>
    <col min="5633" max="5633" width="45.5" style="5" customWidth="1"/>
    <col min="5634" max="5637" width="12.75" style="5" customWidth="1"/>
    <col min="5638" max="5639" width="12.25" style="5" customWidth="1"/>
    <col min="5640" max="5888" width="9" style="5"/>
    <col min="5889" max="5889" width="45.5" style="5" customWidth="1"/>
    <col min="5890" max="5893" width="12.75" style="5" customWidth="1"/>
    <col min="5894" max="5895" width="12.25" style="5" customWidth="1"/>
    <col min="5896" max="6144" width="9" style="5"/>
    <col min="6145" max="6145" width="45.5" style="5" customWidth="1"/>
    <col min="6146" max="6149" width="12.75" style="5" customWidth="1"/>
    <col min="6150" max="6151" width="12.25" style="5" customWidth="1"/>
    <col min="6152" max="6400" width="9" style="5"/>
    <col min="6401" max="6401" width="45.5" style="5" customWidth="1"/>
    <col min="6402" max="6405" width="12.75" style="5" customWidth="1"/>
    <col min="6406" max="6407" width="12.25" style="5" customWidth="1"/>
    <col min="6408" max="6656" width="9" style="5"/>
    <col min="6657" max="6657" width="45.5" style="5" customWidth="1"/>
    <col min="6658" max="6661" width="12.75" style="5" customWidth="1"/>
    <col min="6662" max="6663" width="12.25" style="5" customWidth="1"/>
    <col min="6664" max="6912" width="9" style="5"/>
    <col min="6913" max="6913" width="45.5" style="5" customWidth="1"/>
    <col min="6914" max="6917" width="12.75" style="5" customWidth="1"/>
    <col min="6918" max="6919" width="12.25" style="5" customWidth="1"/>
    <col min="6920" max="7168" width="9" style="5"/>
    <col min="7169" max="7169" width="45.5" style="5" customWidth="1"/>
    <col min="7170" max="7173" width="12.75" style="5" customWidth="1"/>
    <col min="7174" max="7175" width="12.25" style="5" customWidth="1"/>
    <col min="7176" max="7424" width="9" style="5"/>
    <col min="7425" max="7425" width="45.5" style="5" customWidth="1"/>
    <col min="7426" max="7429" width="12.75" style="5" customWidth="1"/>
    <col min="7430" max="7431" width="12.25" style="5" customWidth="1"/>
    <col min="7432" max="7680" width="9" style="5"/>
    <col min="7681" max="7681" width="45.5" style="5" customWidth="1"/>
    <col min="7682" max="7685" width="12.75" style="5" customWidth="1"/>
    <col min="7686" max="7687" width="12.25" style="5" customWidth="1"/>
    <col min="7688" max="7936" width="9" style="5"/>
    <col min="7937" max="7937" width="45.5" style="5" customWidth="1"/>
    <col min="7938" max="7941" width="12.75" style="5" customWidth="1"/>
    <col min="7942" max="7943" width="12.25" style="5" customWidth="1"/>
    <col min="7944" max="8192" width="9" style="5"/>
    <col min="8193" max="8193" width="45.5" style="5" customWidth="1"/>
    <col min="8194" max="8197" width="12.75" style="5" customWidth="1"/>
    <col min="8198" max="8199" width="12.25" style="5" customWidth="1"/>
    <col min="8200" max="8448" width="9" style="5"/>
    <col min="8449" max="8449" width="45.5" style="5" customWidth="1"/>
    <col min="8450" max="8453" width="12.75" style="5" customWidth="1"/>
    <col min="8454" max="8455" width="12.25" style="5" customWidth="1"/>
    <col min="8456" max="8704" width="9" style="5"/>
    <col min="8705" max="8705" width="45.5" style="5" customWidth="1"/>
    <col min="8706" max="8709" width="12.75" style="5" customWidth="1"/>
    <col min="8710" max="8711" width="12.25" style="5" customWidth="1"/>
    <col min="8712" max="8960" width="9" style="5"/>
    <col min="8961" max="8961" width="45.5" style="5" customWidth="1"/>
    <col min="8962" max="8965" width="12.75" style="5" customWidth="1"/>
    <col min="8966" max="8967" width="12.25" style="5" customWidth="1"/>
    <col min="8968" max="9216" width="9" style="5"/>
    <col min="9217" max="9217" width="45.5" style="5" customWidth="1"/>
    <col min="9218" max="9221" width="12.75" style="5" customWidth="1"/>
    <col min="9222" max="9223" width="12.25" style="5" customWidth="1"/>
    <col min="9224" max="9472" width="9" style="5"/>
    <col min="9473" max="9473" width="45.5" style="5" customWidth="1"/>
    <col min="9474" max="9477" width="12.75" style="5" customWidth="1"/>
    <col min="9478" max="9479" width="12.25" style="5" customWidth="1"/>
    <col min="9480" max="9728" width="9" style="5"/>
    <col min="9729" max="9729" width="45.5" style="5" customWidth="1"/>
    <col min="9730" max="9733" width="12.75" style="5" customWidth="1"/>
    <col min="9734" max="9735" width="12.25" style="5" customWidth="1"/>
    <col min="9736" max="9984" width="9" style="5"/>
    <col min="9985" max="9985" width="45.5" style="5" customWidth="1"/>
    <col min="9986" max="9989" width="12.75" style="5" customWidth="1"/>
    <col min="9990" max="9991" width="12.25" style="5" customWidth="1"/>
    <col min="9992" max="10240" width="9" style="5"/>
    <col min="10241" max="10241" width="45.5" style="5" customWidth="1"/>
    <col min="10242" max="10245" width="12.75" style="5" customWidth="1"/>
    <col min="10246" max="10247" width="12.25" style="5" customWidth="1"/>
    <col min="10248" max="10496" width="9" style="5"/>
    <col min="10497" max="10497" width="45.5" style="5" customWidth="1"/>
    <col min="10498" max="10501" width="12.75" style="5" customWidth="1"/>
    <col min="10502" max="10503" width="12.25" style="5" customWidth="1"/>
    <col min="10504" max="10752" width="9" style="5"/>
    <col min="10753" max="10753" width="45.5" style="5" customWidth="1"/>
    <col min="10754" max="10757" width="12.75" style="5" customWidth="1"/>
    <col min="10758" max="10759" width="12.25" style="5" customWidth="1"/>
    <col min="10760" max="11008" width="9" style="5"/>
    <col min="11009" max="11009" width="45.5" style="5" customWidth="1"/>
    <col min="11010" max="11013" width="12.75" style="5" customWidth="1"/>
    <col min="11014" max="11015" width="12.25" style="5" customWidth="1"/>
    <col min="11016" max="11264" width="9" style="5"/>
    <col min="11265" max="11265" width="45.5" style="5" customWidth="1"/>
    <col min="11266" max="11269" width="12.75" style="5" customWidth="1"/>
    <col min="11270" max="11271" width="12.25" style="5" customWidth="1"/>
    <col min="11272" max="11520" width="9" style="5"/>
    <col min="11521" max="11521" width="45.5" style="5" customWidth="1"/>
    <col min="11522" max="11525" width="12.75" style="5" customWidth="1"/>
    <col min="11526" max="11527" width="12.25" style="5" customWidth="1"/>
    <col min="11528" max="11776" width="9" style="5"/>
    <col min="11777" max="11777" width="45.5" style="5" customWidth="1"/>
    <col min="11778" max="11781" width="12.75" style="5" customWidth="1"/>
    <col min="11782" max="11783" width="12.25" style="5" customWidth="1"/>
    <col min="11784" max="12032" width="9" style="5"/>
    <col min="12033" max="12033" width="45.5" style="5" customWidth="1"/>
    <col min="12034" max="12037" width="12.75" style="5" customWidth="1"/>
    <col min="12038" max="12039" width="12.25" style="5" customWidth="1"/>
    <col min="12040" max="12288" width="9" style="5"/>
    <col min="12289" max="12289" width="45.5" style="5" customWidth="1"/>
    <col min="12290" max="12293" width="12.75" style="5" customWidth="1"/>
    <col min="12294" max="12295" width="12.25" style="5" customWidth="1"/>
    <col min="12296" max="12544" width="9" style="5"/>
    <col min="12545" max="12545" width="45.5" style="5" customWidth="1"/>
    <col min="12546" max="12549" width="12.75" style="5" customWidth="1"/>
    <col min="12550" max="12551" width="12.25" style="5" customWidth="1"/>
    <col min="12552" max="12800" width="9" style="5"/>
    <col min="12801" max="12801" width="45.5" style="5" customWidth="1"/>
    <col min="12802" max="12805" width="12.75" style="5" customWidth="1"/>
    <col min="12806" max="12807" width="12.25" style="5" customWidth="1"/>
    <col min="12808" max="13056" width="9" style="5"/>
    <col min="13057" max="13057" width="45.5" style="5" customWidth="1"/>
    <col min="13058" max="13061" width="12.75" style="5" customWidth="1"/>
    <col min="13062" max="13063" width="12.25" style="5" customWidth="1"/>
    <col min="13064" max="13312" width="9" style="5"/>
    <col min="13313" max="13313" width="45.5" style="5" customWidth="1"/>
    <col min="13314" max="13317" width="12.75" style="5" customWidth="1"/>
    <col min="13318" max="13319" width="12.25" style="5" customWidth="1"/>
    <col min="13320" max="13568" width="9" style="5"/>
    <col min="13569" max="13569" width="45.5" style="5" customWidth="1"/>
    <col min="13570" max="13573" width="12.75" style="5" customWidth="1"/>
    <col min="13574" max="13575" width="12.25" style="5" customWidth="1"/>
    <col min="13576" max="13824" width="9" style="5"/>
    <col min="13825" max="13825" width="45.5" style="5" customWidth="1"/>
    <col min="13826" max="13829" width="12.75" style="5" customWidth="1"/>
    <col min="13830" max="13831" width="12.25" style="5" customWidth="1"/>
    <col min="13832" max="14080" width="9" style="5"/>
    <col min="14081" max="14081" width="45.5" style="5" customWidth="1"/>
    <col min="14082" max="14085" width="12.75" style="5" customWidth="1"/>
    <col min="14086" max="14087" width="12.25" style="5" customWidth="1"/>
    <col min="14088" max="14336" width="9" style="5"/>
    <col min="14337" max="14337" width="45.5" style="5" customWidth="1"/>
    <col min="14338" max="14341" width="12.75" style="5" customWidth="1"/>
    <col min="14342" max="14343" width="12.25" style="5" customWidth="1"/>
    <col min="14344" max="14592" width="9" style="5"/>
    <col min="14593" max="14593" width="45.5" style="5" customWidth="1"/>
    <col min="14594" max="14597" width="12.75" style="5" customWidth="1"/>
    <col min="14598" max="14599" width="12.25" style="5" customWidth="1"/>
    <col min="14600" max="14848" width="9" style="5"/>
    <col min="14849" max="14849" width="45.5" style="5" customWidth="1"/>
    <col min="14850" max="14853" width="12.75" style="5" customWidth="1"/>
    <col min="14854" max="14855" width="12.25" style="5" customWidth="1"/>
    <col min="14856" max="15104" width="9" style="5"/>
    <col min="15105" max="15105" width="45.5" style="5" customWidth="1"/>
    <col min="15106" max="15109" width="12.75" style="5" customWidth="1"/>
    <col min="15110" max="15111" width="12.25" style="5" customWidth="1"/>
    <col min="15112" max="15360" width="9" style="5"/>
    <col min="15361" max="15361" width="45.5" style="5" customWidth="1"/>
    <col min="15362" max="15365" width="12.75" style="5" customWidth="1"/>
    <col min="15366" max="15367" width="12.25" style="5" customWidth="1"/>
    <col min="15368" max="15616" width="9" style="5"/>
    <col min="15617" max="15617" width="45.5" style="5" customWidth="1"/>
    <col min="15618" max="15621" width="12.75" style="5" customWidth="1"/>
    <col min="15622" max="15623" width="12.25" style="5" customWidth="1"/>
    <col min="15624" max="15872" width="9" style="5"/>
    <col min="15873" max="15873" width="45.5" style="5" customWidth="1"/>
    <col min="15874" max="15877" width="12.75" style="5" customWidth="1"/>
    <col min="15878" max="15879" width="12.25" style="5" customWidth="1"/>
    <col min="15880" max="16128" width="9" style="5"/>
    <col min="16129" max="16129" width="45.5" style="5" customWidth="1"/>
    <col min="16130" max="16133" width="12.75" style="5" customWidth="1"/>
    <col min="16134" max="16135" width="12.25" style="5" customWidth="1"/>
    <col min="16136" max="16384" width="9" style="5"/>
  </cols>
  <sheetData>
    <row r="1" s="1" customFormat="1" ht="27" spans="1:7">
      <c r="A1" s="159" t="s">
        <v>758</v>
      </c>
      <c r="B1" s="159"/>
      <c r="C1" s="159"/>
      <c r="D1" s="159"/>
      <c r="E1" s="159"/>
      <c r="F1" s="159"/>
      <c r="G1" s="159"/>
    </row>
    <row r="2" s="2" customFormat="1" spans="1:7">
      <c r="A2" s="8" t="s">
        <v>35</v>
      </c>
      <c r="B2" s="9"/>
      <c r="C2" s="9"/>
      <c r="D2" s="9"/>
      <c r="F2" s="9"/>
      <c r="G2" s="10" t="s">
        <v>57</v>
      </c>
    </row>
    <row r="3" s="3" customFormat="1" ht="21" customHeight="1" spans="1:7">
      <c r="A3" s="11" t="s">
        <v>58</v>
      </c>
      <c r="B3" s="11" t="s">
        <v>59</v>
      </c>
      <c r="C3" s="11"/>
      <c r="D3" s="11"/>
      <c r="E3" s="11"/>
      <c r="F3" s="12" t="s">
        <v>60</v>
      </c>
      <c r="G3" s="12"/>
    </row>
    <row r="4" s="3" customFormat="1" ht="28.5" spans="1:7">
      <c r="A4" s="11"/>
      <c r="B4" s="13" t="s">
        <v>61</v>
      </c>
      <c r="C4" s="13" t="s">
        <v>62</v>
      </c>
      <c r="D4" s="14" t="s">
        <v>680</v>
      </c>
      <c r="E4" s="15" t="s">
        <v>759</v>
      </c>
      <c r="F4" s="13" t="s">
        <v>61</v>
      </c>
      <c r="G4" s="16" t="s">
        <v>760</v>
      </c>
    </row>
    <row r="5" ht="21" customHeight="1" spans="1:8">
      <c r="A5" s="17" t="s">
        <v>761</v>
      </c>
      <c r="B5" s="18"/>
      <c r="C5" s="18"/>
      <c r="D5" s="18"/>
      <c r="E5" s="19"/>
      <c r="F5" s="160"/>
      <c r="G5" s="21"/>
      <c r="H5" s="22"/>
    </row>
    <row r="6" ht="21" customHeight="1" spans="1:8">
      <c r="A6" s="23" t="s">
        <v>762</v>
      </c>
      <c r="B6" s="18"/>
      <c r="C6" s="18"/>
      <c r="D6" s="18"/>
      <c r="E6" s="19"/>
      <c r="F6" s="160"/>
      <c r="G6" s="21"/>
      <c r="H6" s="22"/>
    </row>
    <row r="7" ht="21" customHeight="1" spans="1:8">
      <c r="A7" s="161" t="s">
        <v>763</v>
      </c>
      <c r="B7" s="18"/>
      <c r="C7" s="18"/>
      <c r="D7" s="18"/>
      <c r="E7" s="19"/>
      <c r="F7" s="160"/>
      <c r="G7" s="21"/>
      <c r="H7" s="22"/>
    </row>
    <row r="8" ht="21" customHeight="1" spans="1:8">
      <c r="A8" s="23" t="s">
        <v>703</v>
      </c>
      <c r="B8" s="18"/>
      <c r="C8" s="18"/>
      <c r="D8" s="18"/>
      <c r="E8" s="19"/>
      <c r="F8" s="160"/>
      <c r="G8" s="21"/>
      <c r="H8" s="22"/>
    </row>
    <row r="9" ht="21" customHeight="1" spans="1:8">
      <c r="A9" s="161" t="s">
        <v>764</v>
      </c>
      <c r="B9" s="18"/>
      <c r="C9" s="18"/>
      <c r="D9" s="18"/>
      <c r="E9" s="19"/>
      <c r="F9" s="160"/>
      <c r="G9" s="21"/>
      <c r="H9" s="22"/>
    </row>
    <row r="10" ht="21" customHeight="1" spans="1:8">
      <c r="A10" s="161" t="s">
        <v>765</v>
      </c>
      <c r="B10" s="18"/>
      <c r="C10" s="18"/>
      <c r="D10" s="18"/>
      <c r="E10" s="19"/>
      <c r="F10" s="160"/>
      <c r="G10" s="21"/>
      <c r="H10" s="22"/>
    </row>
    <row r="11" ht="21" customHeight="1" spans="1:8">
      <c r="A11" s="161" t="s">
        <v>597</v>
      </c>
      <c r="B11" s="18"/>
      <c r="C11" s="18"/>
      <c r="D11" s="18"/>
      <c r="E11" s="19"/>
      <c r="F11" s="160"/>
      <c r="G11" s="21"/>
      <c r="H11" s="22"/>
    </row>
    <row r="12" ht="21" customHeight="1" spans="1:8">
      <c r="A12" s="162" t="s">
        <v>766</v>
      </c>
      <c r="B12" s="18"/>
      <c r="C12" s="18"/>
      <c r="D12" s="18"/>
      <c r="E12" s="19"/>
      <c r="F12" s="160"/>
      <c r="G12" s="21"/>
      <c r="H12" s="22"/>
    </row>
    <row r="15" spans="1:7">
      <c r="A15" s="163" t="s">
        <v>767</v>
      </c>
      <c r="B15" s="163"/>
      <c r="C15" s="163"/>
      <c r="D15" s="163"/>
      <c r="E15" s="163"/>
      <c r="F15" s="163"/>
      <c r="G15" s="163"/>
    </row>
  </sheetData>
  <mergeCells count="5">
    <mergeCell ref="A1:G1"/>
    <mergeCell ref="B3:E3"/>
    <mergeCell ref="F3:G3"/>
    <mergeCell ref="A15:G15"/>
    <mergeCell ref="A3:A4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I10" sqref="I10"/>
    </sheetView>
  </sheetViews>
  <sheetFormatPr defaultColWidth="9" defaultRowHeight="25.5" outlineLevelCol="7"/>
  <cols>
    <col min="1" max="1" width="26.875" style="131" customWidth="1"/>
    <col min="2" max="2" width="18" style="132" customWidth="1"/>
    <col min="3" max="3" width="38.5" style="133" customWidth="1"/>
    <col min="4" max="4" width="22.25" style="131" customWidth="1"/>
    <col min="5" max="256" width="9" style="134"/>
    <col min="257" max="257" width="26.875" style="134" customWidth="1"/>
    <col min="258" max="258" width="18" style="134" customWidth="1"/>
    <col min="259" max="259" width="38.5" style="134" customWidth="1"/>
    <col min="260" max="260" width="22.25" style="134" customWidth="1"/>
    <col min="261" max="512" width="9" style="134"/>
    <col min="513" max="513" width="26.875" style="134" customWidth="1"/>
    <col min="514" max="514" width="18" style="134" customWidth="1"/>
    <col min="515" max="515" width="38.5" style="134" customWidth="1"/>
    <col min="516" max="516" width="22.25" style="134" customWidth="1"/>
    <col min="517" max="768" width="9" style="134"/>
    <col min="769" max="769" width="26.875" style="134" customWidth="1"/>
    <col min="770" max="770" width="18" style="134" customWidth="1"/>
    <col min="771" max="771" width="38.5" style="134" customWidth="1"/>
    <col min="772" max="772" width="22.25" style="134" customWidth="1"/>
    <col min="773" max="1024" width="9" style="134"/>
    <col min="1025" max="1025" width="26.875" style="134" customWidth="1"/>
    <col min="1026" max="1026" width="18" style="134" customWidth="1"/>
    <col min="1027" max="1027" width="38.5" style="134" customWidth="1"/>
    <col min="1028" max="1028" width="22.25" style="134" customWidth="1"/>
    <col min="1029" max="1280" width="9" style="134"/>
    <col min="1281" max="1281" width="26.875" style="134" customWidth="1"/>
    <col min="1282" max="1282" width="18" style="134" customWidth="1"/>
    <col min="1283" max="1283" width="38.5" style="134" customWidth="1"/>
    <col min="1284" max="1284" width="22.25" style="134" customWidth="1"/>
    <col min="1285" max="1536" width="9" style="134"/>
    <col min="1537" max="1537" width="26.875" style="134" customWidth="1"/>
    <col min="1538" max="1538" width="18" style="134" customWidth="1"/>
    <col min="1539" max="1539" width="38.5" style="134" customWidth="1"/>
    <col min="1540" max="1540" width="22.25" style="134" customWidth="1"/>
    <col min="1541" max="1792" width="9" style="134"/>
    <col min="1793" max="1793" width="26.875" style="134" customWidth="1"/>
    <col min="1794" max="1794" width="18" style="134" customWidth="1"/>
    <col min="1795" max="1795" width="38.5" style="134" customWidth="1"/>
    <col min="1796" max="1796" width="22.25" style="134" customWidth="1"/>
    <col min="1797" max="2048" width="9" style="134"/>
    <col min="2049" max="2049" width="26.875" style="134" customWidth="1"/>
    <col min="2050" max="2050" width="18" style="134" customWidth="1"/>
    <col min="2051" max="2051" width="38.5" style="134" customWidth="1"/>
    <col min="2052" max="2052" width="22.25" style="134" customWidth="1"/>
    <col min="2053" max="2304" width="9" style="134"/>
    <col min="2305" max="2305" width="26.875" style="134" customWidth="1"/>
    <col min="2306" max="2306" width="18" style="134" customWidth="1"/>
    <col min="2307" max="2307" width="38.5" style="134" customWidth="1"/>
    <col min="2308" max="2308" width="22.25" style="134" customWidth="1"/>
    <col min="2309" max="2560" width="9" style="134"/>
    <col min="2561" max="2561" width="26.875" style="134" customWidth="1"/>
    <col min="2562" max="2562" width="18" style="134" customWidth="1"/>
    <col min="2563" max="2563" width="38.5" style="134" customWidth="1"/>
    <col min="2564" max="2564" width="22.25" style="134" customWidth="1"/>
    <col min="2565" max="2816" width="9" style="134"/>
    <col min="2817" max="2817" width="26.875" style="134" customWidth="1"/>
    <col min="2818" max="2818" width="18" style="134" customWidth="1"/>
    <col min="2819" max="2819" width="38.5" style="134" customWidth="1"/>
    <col min="2820" max="2820" width="22.25" style="134" customWidth="1"/>
    <col min="2821" max="3072" width="9" style="134"/>
    <col min="3073" max="3073" width="26.875" style="134" customWidth="1"/>
    <col min="3074" max="3074" width="18" style="134" customWidth="1"/>
    <col min="3075" max="3075" width="38.5" style="134" customWidth="1"/>
    <col min="3076" max="3076" width="22.25" style="134" customWidth="1"/>
    <col min="3077" max="3328" width="9" style="134"/>
    <col min="3329" max="3329" width="26.875" style="134" customWidth="1"/>
    <col min="3330" max="3330" width="18" style="134" customWidth="1"/>
    <col min="3331" max="3331" width="38.5" style="134" customWidth="1"/>
    <col min="3332" max="3332" width="22.25" style="134" customWidth="1"/>
    <col min="3333" max="3584" width="9" style="134"/>
    <col min="3585" max="3585" width="26.875" style="134" customWidth="1"/>
    <col min="3586" max="3586" width="18" style="134" customWidth="1"/>
    <col min="3587" max="3587" width="38.5" style="134" customWidth="1"/>
    <col min="3588" max="3588" width="22.25" style="134" customWidth="1"/>
    <col min="3589" max="3840" width="9" style="134"/>
    <col min="3841" max="3841" width="26.875" style="134" customWidth="1"/>
    <col min="3842" max="3842" width="18" style="134" customWidth="1"/>
    <col min="3843" max="3843" width="38.5" style="134" customWidth="1"/>
    <col min="3844" max="3844" width="22.25" style="134" customWidth="1"/>
    <col min="3845" max="4096" width="9" style="134"/>
    <col min="4097" max="4097" width="26.875" style="134" customWidth="1"/>
    <col min="4098" max="4098" width="18" style="134" customWidth="1"/>
    <col min="4099" max="4099" width="38.5" style="134" customWidth="1"/>
    <col min="4100" max="4100" width="22.25" style="134" customWidth="1"/>
    <col min="4101" max="4352" width="9" style="134"/>
    <col min="4353" max="4353" width="26.875" style="134" customWidth="1"/>
    <col min="4354" max="4354" width="18" style="134" customWidth="1"/>
    <col min="4355" max="4355" width="38.5" style="134" customWidth="1"/>
    <col min="4356" max="4356" width="22.25" style="134" customWidth="1"/>
    <col min="4357" max="4608" width="9" style="134"/>
    <col min="4609" max="4609" width="26.875" style="134" customWidth="1"/>
    <col min="4610" max="4610" width="18" style="134" customWidth="1"/>
    <col min="4611" max="4611" width="38.5" style="134" customWidth="1"/>
    <col min="4612" max="4612" width="22.25" style="134" customWidth="1"/>
    <col min="4613" max="4864" width="9" style="134"/>
    <col min="4865" max="4865" width="26.875" style="134" customWidth="1"/>
    <col min="4866" max="4866" width="18" style="134" customWidth="1"/>
    <col min="4867" max="4867" width="38.5" style="134" customWidth="1"/>
    <col min="4868" max="4868" width="22.25" style="134" customWidth="1"/>
    <col min="4869" max="5120" width="9" style="134"/>
    <col min="5121" max="5121" width="26.875" style="134" customWidth="1"/>
    <col min="5122" max="5122" width="18" style="134" customWidth="1"/>
    <col min="5123" max="5123" width="38.5" style="134" customWidth="1"/>
    <col min="5124" max="5124" width="22.25" style="134" customWidth="1"/>
    <col min="5125" max="5376" width="9" style="134"/>
    <col min="5377" max="5377" width="26.875" style="134" customWidth="1"/>
    <col min="5378" max="5378" width="18" style="134" customWidth="1"/>
    <col min="5379" max="5379" width="38.5" style="134" customWidth="1"/>
    <col min="5380" max="5380" width="22.25" style="134" customWidth="1"/>
    <col min="5381" max="5632" width="9" style="134"/>
    <col min="5633" max="5633" width="26.875" style="134" customWidth="1"/>
    <col min="5634" max="5634" width="18" style="134" customWidth="1"/>
    <col min="5635" max="5635" width="38.5" style="134" customWidth="1"/>
    <col min="5636" max="5636" width="22.25" style="134" customWidth="1"/>
    <col min="5637" max="5888" width="9" style="134"/>
    <col min="5889" max="5889" width="26.875" style="134" customWidth="1"/>
    <col min="5890" max="5890" width="18" style="134" customWidth="1"/>
    <col min="5891" max="5891" width="38.5" style="134" customWidth="1"/>
    <col min="5892" max="5892" width="22.25" style="134" customWidth="1"/>
    <col min="5893" max="6144" width="9" style="134"/>
    <col min="6145" max="6145" width="26.875" style="134" customWidth="1"/>
    <col min="6146" max="6146" width="18" style="134" customWidth="1"/>
    <col min="6147" max="6147" width="38.5" style="134" customWidth="1"/>
    <col min="6148" max="6148" width="22.25" style="134" customWidth="1"/>
    <col min="6149" max="6400" width="9" style="134"/>
    <col min="6401" max="6401" width="26.875" style="134" customWidth="1"/>
    <col min="6402" max="6402" width="18" style="134" customWidth="1"/>
    <col min="6403" max="6403" width="38.5" style="134" customWidth="1"/>
    <col min="6404" max="6404" width="22.25" style="134" customWidth="1"/>
    <col min="6405" max="6656" width="9" style="134"/>
    <col min="6657" max="6657" width="26.875" style="134" customWidth="1"/>
    <col min="6658" max="6658" width="18" style="134" customWidth="1"/>
    <col min="6659" max="6659" width="38.5" style="134" customWidth="1"/>
    <col min="6660" max="6660" width="22.25" style="134" customWidth="1"/>
    <col min="6661" max="6912" width="9" style="134"/>
    <col min="6913" max="6913" width="26.875" style="134" customWidth="1"/>
    <col min="6914" max="6914" width="18" style="134" customWidth="1"/>
    <col min="6915" max="6915" width="38.5" style="134" customWidth="1"/>
    <col min="6916" max="6916" width="22.25" style="134" customWidth="1"/>
    <col min="6917" max="7168" width="9" style="134"/>
    <col min="7169" max="7169" width="26.875" style="134" customWidth="1"/>
    <col min="7170" max="7170" width="18" style="134" customWidth="1"/>
    <col min="7171" max="7171" width="38.5" style="134" customWidth="1"/>
    <col min="7172" max="7172" width="22.25" style="134" customWidth="1"/>
    <col min="7173" max="7424" width="9" style="134"/>
    <col min="7425" max="7425" width="26.875" style="134" customWidth="1"/>
    <col min="7426" max="7426" width="18" style="134" customWidth="1"/>
    <col min="7427" max="7427" width="38.5" style="134" customWidth="1"/>
    <col min="7428" max="7428" width="22.25" style="134" customWidth="1"/>
    <col min="7429" max="7680" width="9" style="134"/>
    <col min="7681" max="7681" width="26.875" style="134" customWidth="1"/>
    <col min="7682" max="7682" width="18" style="134" customWidth="1"/>
    <col min="7683" max="7683" width="38.5" style="134" customWidth="1"/>
    <col min="7684" max="7684" width="22.25" style="134" customWidth="1"/>
    <col min="7685" max="7936" width="9" style="134"/>
    <col min="7937" max="7937" width="26.875" style="134" customWidth="1"/>
    <col min="7938" max="7938" width="18" style="134" customWidth="1"/>
    <col min="7939" max="7939" width="38.5" style="134" customWidth="1"/>
    <col min="7940" max="7940" width="22.25" style="134" customWidth="1"/>
    <col min="7941" max="8192" width="9" style="134"/>
    <col min="8193" max="8193" width="26.875" style="134" customWidth="1"/>
    <col min="8194" max="8194" width="18" style="134" customWidth="1"/>
    <col min="8195" max="8195" width="38.5" style="134" customWidth="1"/>
    <col min="8196" max="8196" width="22.25" style="134" customWidth="1"/>
    <col min="8197" max="8448" width="9" style="134"/>
    <col min="8449" max="8449" width="26.875" style="134" customWidth="1"/>
    <col min="8450" max="8450" width="18" style="134" customWidth="1"/>
    <col min="8451" max="8451" width="38.5" style="134" customWidth="1"/>
    <col min="8452" max="8452" width="22.25" style="134" customWidth="1"/>
    <col min="8453" max="8704" width="9" style="134"/>
    <col min="8705" max="8705" width="26.875" style="134" customWidth="1"/>
    <col min="8706" max="8706" width="18" style="134" customWidth="1"/>
    <col min="8707" max="8707" width="38.5" style="134" customWidth="1"/>
    <col min="8708" max="8708" width="22.25" style="134" customWidth="1"/>
    <col min="8709" max="8960" width="9" style="134"/>
    <col min="8961" max="8961" width="26.875" style="134" customWidth="1"/>
    <col min="8962" max="8962" width="18" style="134" customWidth="1"/>
    <col min="8963" max="8963" width="38.5" style="134" customWidth="1"/>
    <col min="8964" max="8964" width="22.25" style="134" customWidth="1"/>
    <col min="8965" max="9216" width="9" style="134"/>
    <col min="9217" max="9217" width="26.875" style="134" customWidth="1"/>
    <col min="9218" max="9218" width="18" style="134" customWidth="1"/>
    <col min="9219" max="9219" width="38.5" style="134" customWidth="1"/>
    <col min="9220" max="9220" width="22.25" style="134" customWidth="1"/>
    <col min="9221" max="9472" width="9" style="134"/>
    <col min="9473" max="9473" width="26.875" style="134" customWidth="1"/>
    <col min="9474" max="9474" width="18" style="134" customWidth="1"/>
    <col min="9475" max="9475" width="38.5" style="134" customWidth="1"/>
    <col min="9476" max="9476" width="22.25" style="134" customWidth="1"/>
    <col min="9477" max="9728" width="9" style="134"/>
    <col min="9729" max="9729" width="26.875" style="134" customWidth="1"/>
    <col min="9730" max="9730" width="18" style="134" customWidth="1"/>
    <col min="9731" max="9731" width="38.5" style="134" customWidth="1"/>
    <col min="9732" max="9732" width="22.25" style="134" customWidth="1"/>
    <col min="9733" max="9984" width="9" style="134"/>
    <col min="9985" max="9985" width="26.875" style="134" customWidth="1"/>
    <col min="9986" max="9986" width="18" style="134" customWidth="1"/>
    <col min="9987" max="9987" width="38.5" style="134" customWidth="1"/>
    <col min="9988" max="9988" width="22.25" style="134" customWidth="1"/>
    <col min="9989" max="10240" width="9" style="134"/>
    <col min="10241" max="10241" width="26.875" style="134" customWidth="1"/>
    <col min="10242" max="10242" width="18" style="134" customWidth="1"/>
    <col min="10243" max="10243" width="38.5" style="134" customWidth="1"/>
    <col min="10244" max="10244" width="22.25" style="134" customWidth="1"/>
    <col min="10245" max="10496" width="9" style="134"/>
    <col min="10497" max="10497" width="26.875" style="134" customWidth="1"/>
    <col min="10498" max="10498" width="18" style="134" customWidth="1"/>
    <col min="10499" max="10499" width="38.5" style="134" customWidth="1"/>
    <col min="10500" max="10500" width="22.25" style="134" customWidth="1"/>
    <col min="10501" max="10752" width="9" style="134"/>
    <col min="10753" max="10753" width="26.875" style="134" customWidth="1"/>
    <col min="10754" max="10754" width="18" style="134" customWidth="1"/>
    <col min="10755" max="10755" width="38.5" style="134" customWidth="1"/>
    <col min="10756" max="10756" width="22.25" style="134" customWidth="1"/>
    <col min="10757" max="11008" width="9" style="134"/>
    <col min="11009" max="11009" width="26.875" style="134" customWidth="1"/>
    <col min="11010" max="11010" width="18" style="134" customWidth="1"/>
    <col min="11011" max="11011" width="38.5" style="134" customWidth="1"/>
    <col min="11012" max="11012" width="22.25" style="134" customWidth="1"/>
    <col min="11013" max="11264" width="9" style="134"/>
    <col min="11265" max="11265" width="26.875" style="134" customWidth="1"/>
    <col min="11266" max="11266" width="18" style="134" customWidth="1"/>
    <col min="11267" max="11267" width="38.5" style="134" customWidth="1"/>
    <col min="11268" max="11268" width="22.25" style="134" customWidth="1"/>
    <col min="11269" max="11520" width="9" style="134"/>
    <col min="11521" max="11521" width="26.875" style="134" customWidth="1"/>
    <col min="11522" max="11522" width="18" style="134" customWidth="1"/>
    <col min="11523" max="11523" width="38.5" style="134" customWidth="1"/>
    <col min="11524" max="11524" width="22.25" style="134" customWidth="1"/>
    <col min="11525" max="11776" width="9" style="134"/>
    <col min="11777" max="11777" width="26.875" style="134" customWidth="1"/>
    <col min="11778" max="11778" width="18" style="134" customWidth="1"/>
    <col min="11779" max="11779" width="38.5" style="134" customWidth="1"/>
    <col min="11780" max="11780" width="22.25" style="134" customWidth="1"/>
    <col min="11781" max="12032" width="9" style="134"/>
    <col min="12033" max="12033" width="26.875" style="134" customWidth="1"/>
    <col min="12034" max="12034" width="18" style="134" customWidth="1"/>
    <col min="12035" max="12035" width="38.5" style="134" customWidth="1"/>
    <col min="12036" max="12036" width="22.25" style="134" customWidth="1"/>
    <col min="12037" max="12288" width="9" style="134"/>
    <col min="12289" max="12289" width="26.875" style="134" customWidth="1"/>
    <col min="12290" max="12290" width="18" style="134" customWidth="1"/>
    <col min="12291" max="12291" width="38.5" style="134" customWidth="1"/>
    <col min="12292" max="12292" width="22.25" style="134" customWidth="1"/>
    <col min="12293" max="12544" width="9" style="134"/>
    <col min="12545" max="12545" width="26.875" style="134" customWidth="1"/>
    <col min="12546" max="12546" width="18" style="134" customWidth="1"/>
    <col min="12547" max="12547" width="38.5" style="134" customWidth="1"/>
    <col min="12548" max="12548" width="22.25" style="134" customWidth="1"/>
    <col min="12549" max="12800" width="9" style="134"/>
    <col min="12801" max="12801" width="26.875" style="134" customWidth="1"/>
    <col min="12802" max="12802" width="18" style="134" customWidth="1"/>
    <col min="12803" max="12803" width="38.5" style="134" customWidth="1"/>
    <col min="12804" max="12804" width="22.25" style="134" customWidth="1"/>
    <col min="12805" max="13056" width="9" style="134"/>
    <col min="13057" max="13057" width="26.875" style="134" customWidth="1"/>
    <col min="13058" max="13058" width="18" style="134" customWidth="1"/>
    <col min="13059" max="13059" width="38.5" style="134" customWidth="1"/>
    <col min="13060" max="13060" width="22.25" style="134" customWidth="1"/>
    <col min="13061" max="13312" width="9" style="134"/>
    <col min="13313" max="13313" width="26.875" style="134" customWidth="1"/>
    <col min="13314" max="13314" width="18" style="134" customWidth="1"/>
    <col min="13315" max="13315" width="38.5" style="134" customWidth="1"/>
    <col min="13316" max="13316" width="22.25" style="134" customWidth="1"/>
    <col min="13317" max="13568" width="9" style="134"/>
    <col min="13569" max="13569" width="26.875" style="134" customWidth="1"/>
    <col min="13570" max="13570" width="18" style="134" customWidth="1"/>
    <col min="13571" max="13571" width="38.5" style="134" customWidth="1"/>
    <col min="13572" max="13572" width="22.25" style="134" customWidth="1"/>
    <col min="13573" max="13824" width="9" style="134"/>
    <col min="13825" max="13825" width="26.875" style="134" customWidth="1"/>
    <col min="13826" max="13826" width="18" style="134" customWidth="1"/>
    <col min="13827" max="13827" width="38.5" style="134" customWidth="1"/>
    <col min="13828" max="13828" width="22.25" style="134" customWidth="1"/>
    <col min="13829" max="14080" width="9" style="134"/>
    <col min="14081" max="14081" width="26.875" style="134" customWidth="1"/>
    <col min="14082" max="14082" width="18" style="134" customWidth="1"/>
    <col min="14083" max="14083" width="38.5" style="134" customWidth="1"/>
    <col min="14084" max="14084" width="22.25" style="134" customWidth="1"/>
    <col min="14085" max="14336" width="9" style="134"/>
    <col min="14337" max="14337" width="26.875" style="134" customWidth="1"/>
    <col min="14338" max="14338" width="18" style="134" customWidth="1"/>
    <col min="14339" max="14339" width="38.5" style="134" customWidth="1"/>
    <col min="14340" max="14340" width="22.25" style="134" customWidth="1"/>
    <col min="14341" max="14592" width="9" style="134"/>
    <col min="14593" max="14593" width="26.875" style="134" customWidth="1"/>
    <col min="14594" max="14594" width="18" style="134" customWidth="1"/>
    <col min="14595" max="14595" width="38.5" style="134" customWidth="1"/>
    <col min="14596" max="14596" width="22.25" style="134" customWidth="1"/>
    <col min="14597" max="14848" width="9" style="134"/>
    <col min="14849" max="14849" width="26.875" style="134" customWidth="1"/>
    <col min="14850" max="14850" width="18" style="134" customWidth="1"/>
    <col min="14851" max="14851" width="38.5" style="134" customWidth="1"/>
    <col min="14852" max="14852" width="22.25" style="134" customWidth="1"/>
    <col min="14853" max="15104" width="9" style="134"/>
    <col min="15105" max="15105" width="26.875" style="134" customWidth="1"/>
    <col min="15106" max="15106" width="18" style="134" customWidth="1"/>
    <col min="15107" max="15107" width="38.5" style="134" customWidth="1"/>
    <col min="15108" max="15108" width="22.25" style="134" customWidth="1"/>
    <col min="15109" max="15360" width="9" style="134"/>
    <col min="15361" max="15361" width="26.875" style="134" customWidth="1"/>
    <col min="15362" max="15362" width="18" style="134" customWidth="1"/>
    <col min="15363" max="15363" width="38.5" style="134" customWidth="1"/>
    <col min="15364" max="15364" width="22.25" style="134" customWidth="1"/>
    <col min="15365" max="15616" width="9" style="134"/>
    <col min="15617" max="15617" width="26.875" style="134" customWidth="1"/>
    <col min="15618" max="15618" width="18" style="134" customWidth="1"/>
    <col min="15619" max="15619" width="38.5" style="134" customWidth="1"/>
    <col min="15620" max="15620" width="22.25" style="134" customWidth="1"/>
    <col min="15621" max="15872" width="9" style="134"/>
    <col min="15873" max="15873" width="26.875" style="134" customWidth="1"/>
    <col min="15874" max="15874" width="18" style="134" customWidth="1"/>
    <col min="15875" max="15875" width="38.5" style="134" customWidth="1"/>
    <col min="15876" max="15876" width="22.25" style="134" customWidth="1"/>
    <col min="15877" max="16128" width="9" style="134"/>
    <col min="16129" max="16129" width="26.875" style="134" customWidth="1"/>
    <col min="16130" max="16130" width="18" style="134" customWidth="1"/>
    <col min="16131" max="16131" width="38.5" style="134" customWidth="1"/>
    <col min="16132" max="16132" width="22.25" style="134" customWidth="1"/>
    <col min="16133" max="16384" width="9" style="134"/>
  </cols>
  <sheetData>
    <row r="1" s="129" customFormat="1" ht="31.5" spans="1:4">
      <c r="A1" s="135" t="s">
        <v>768</v>
      </c>
      <c r="B1" s="135"/>
      <c r="C1" s="135"/>
      <c r="D1" s="135"/>
    </row>
    <row r="2" ht="23.25" customHeight="1" spans="1:8">
      <c r="A2" s="136" t="s">
        <v>37</v>
      </c>
      <c r="B2" s="137"/>
      <c r="C2" s="138"/>
      <c r="D2" s="139" t="s">
        <v>57</v>
      </c>
      <c r="E2" s="130"/>
      <c r="F2" s="130"/>
      <c r="G2" s="130"/>
      <c r="H2" s="130"/>
    </row>
    <row r="3" s="130" customFormat="1" ht="24" customHeight="1" spans="1:4">
      <c r="A3" s="140" t="s">
        <v>694</v>
      </c>
      <c r="B3" s="141" t="s">
        <v>695</v>
      </c>
      <c r="C3" s="142" t="s">
        <v>696</v>
      </c>
      <c r="D3" s="140" t="s">
        <v>697</v>
      </c>
    </row>
    <row r="4" s="130" customFormat="1" ht="24" customHeight="1" spans="1:4">
      <c r="A4" s="143" t="s">
        <v>137</v>
      </c>
      <c r="B4" s="141"/>
      <c r="C4" s="142"/>
      <c r="D4" s="144"/>
    </row>
    <row r="5" s="130" customFormat="1" ht="24" customHeight="1" spans="1:4">
      <c r="A5" s="145" t="s">
        <v>698</v>
      </c>
      <c r="B5" s="146"/>
      <c r="C5" s="147"/>
      <c r="D5" s="144"/>
    </row>
    <row r="6" s="130" customFormat="1" ht="24" customHeight="1" spans="1:4">
      <c r="A6" s="148" t="s">
        <v>763</v>
      </c>
      <c r="B6" s="149" t="s">
        <v>700</v>
      </c>
      <c r="C6" s="148" t="s">
        <v>701</v>
      </c>
      <c r="D6" s="150"/>
    </row>
    <row r="7" s="130" customFormat="1" ht="24" customHeight="1" spans="1:4">
      <c r="A7" s="151" t="s">
        <v>702</v>
      </c>
      <c r="B7" s="149" t="s">
        <v>702</v>
      </c>
      <c r="C7" s="148" t="s">
        <v>702</v>
      </c>
      <c r="D7" s="150" t="s">
        <v>702</v>
      </c>
    </row>
    <row r="8" s="130" customFormat="1" ht="24" customHeight="1" spans="1:4">
      <c r="A8" s="152" t="s">
        <v>703</v>
      </c>
      <c r="B8" s="146"/>
      <c r="C8" s="147"/>
      <c r="D8" s="144"/>
    </row>
    <row r="9" s="130" customFormat="1" ht="24" customHeight="1" spans="1:4">
      <c r="A9" s="151" t="s">
        <v>769</v>
      </c>
      <c r="B9" s="149">
        <v>2296002</v>
      </c>
      <c r="C9" s="148" t="s">
        <v>770</v>
      </c>
      <c r="D9" s="150" t="s">
        <v>702</v>
      </c>
    </row>
    <row r="10" ht="24" customHeight="1" spans="1:4">
      <c r="A10" s="153"/>
      <c r="B10" s="137"/>
      <c r="C10" s="154"/>
      <c r="D10" s="155"/>
    </row>
    <row r="11" ht="24" customHeight="1" spans="1:7">
      <c r="A11" s="156" t="s">
        <v>767</v>
      </c>
      <c r="B11" s="156"/>
      <c r="C11" s="156"/>
      <c r="D11" s="156"/>
      <c r="E11" s="157"/>
      <c r="F11" s="157"/>
      <c r="G11" s="157"/>
    </row>
    <row r="12" ht="31.5" spans="4:4">
      <c r="D12" s="158"/>
    </row>
    <row r="13" ht="31.5" spans="4:4">
      <c r="D13" s="158"/>
    </row>
    <row r="14" ht="31.5" spans="4:4">
      <c r="D14" s="158"/>
    </row>
    <row r="15" ht="31.5" spans="4:4">
      <c r="D15" s="158"/>
    </row>
    <row r="16" ht="31.5" spans="4:4">
      <c r="D16" s="158"/>
    </row>
    <row r="17" ht="31.5" spans="4:4">
      <c r="D17" s="158"/>
    </row>
    <row r="18" ht="31.5" spans="4:4">
      <c r="D18" s="158"/>
    </row>
    <row r="19" ht="31.5" spans="4:4">
      <c r="D19" s="158"/>
    </row>
    <row r="20" ht="31.5" spans="4:4">
      <c r="D20" s="158"/>
    </row>
    <row r="21" ht="31.5" spans="4:4">
      <c r="D21" s="158"/>
    </row>
    <row r="22" ht="31.5" spans="4:4">
      <c r="D22" s="158"/>
    </row>
    <row r="23" ht="31.5" spans="4:4">
      <c r="D23" s="158"/>
    </row>
    <row r="24" ht="31.5" spans="4:4">
      <c r="D24" s="158"/>
    </row>
    <row r="25" ht="31.5" spans="4:4">
      <c r="D25" s="158"/>
    </row>
  </sheetData>
  <mergeCells count="2">
    <mergeCell ref="A1:D1"/>
    <mergeCell ref="A11:D11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15" sqref="B15:B16"/>
    </sheetView>
  </sheetViews>
  <sheetFormatPr defaultColWidth="9" defaultRowHeight="14.25" outlineLevelCol="6"/>
  <cols>
    <col min="1" max="1" width="41.25" style="120" customWidth="1"/>
    <col min="2" max="3" width="20" style="120" customWidth="1"/>
    <col min="4" max="4" width="21.125" style="120" customWidth="1"/>
    <col min="5" max="7" width="13.875" style="120" customWidth="1"/>
    <col min="8" max="256" width="9" style="120"/>
    <col min="257" max="257" width="50.25" style="120" customWidth="1"/>
    <col min="258" max="260" width="27.25" style="120" customWidth="1"/>
    <col min="261" max="263" width="13.875" style="120" customWidth="1"/>
    <col min="264" max="512" width="9" style="120"/>
    <col min="513" max="513" width="50.25" style="120" customWidth="1"/>
    <col min="514" max="516" width="27.25" style="120" customWidth="1"/>
    <col min="517" max="519" width="13.875" style="120" customWidth="1"/>
    <col min="520" max="768" width="9" style="120"/>
    <col min="769" max="769" width="50.25" style="120" customWidth="1"/>
    <col min="770" max="772" width="27.25" style="120" customWidth="1"/>
    <col min="773" max="775" width="13.875" style="120" customWidth="1"/>
    <col min="776" max="1024" width="9" style="120"/>
    <col min="1025" max="1025" width="50.25" style="120" customWidth="1"/>
    <col min="1026" max="1028" width="27.25" style="120" customWidth="1"/>
    <col min="1029" max="1031" width="13.875" style="120" customWidth="1"/>
    <col min="1032" max="1280" width="9" style="120"/>
    <col min="1281" max="1281" width="50.25" style="120" customWidth="1"/>
    <col min="1282" max="1284" width="27.25" style="120" customWidth="1"/>
    <col min="1285" max="1287" width="13.875" style="120" customWidth="1"/>
    <col min="1288" max="1536" width="9" style="120"/>
    <col min="1537" max="1537" width="50.25" style="120" customWidth="1"/>
    <col min="1538" max="1540" width="27.25" style="120" customWidth="1"/>
    <col min="1541" max="1543" width="13.875" style="120" customWidth="1"/>
    <col min="1544" max="1792" width="9" style="120"/>
    <col min="1793" max="1793" width="50.25" style="120" customWidth="1"/>
    <col min="1794" max="1796" width="27.25" style="120" customWidth="1"/>
    <col min="1797" max="1799" width="13.875" style="120" customWidth="1"/>
    <col min="1800" max="2048" width="9" style="120"/>
    <col min="2049" max="2049" width="50.25" style="120" customWidth="1"/>
    <col min="2050" max="2052" width="27.25" style="120" customWidth="1"/>
    <col min="2053" max="2055" width="13.875" style="120" customWidth="1"/>
    <col min="2056" max="2304" width="9" style="120"/>
    <col min="2305" max="2305" width="50.25" style="120" customWidth="1"/>
    <col min="2306" max="2308" width="27.25" style="120" customWidth="1"/>
    <col min="2309" max="2311" width="13.875" style="120" customWidth="1"/>
    <col min="2312" max="2560" width="9" style="120"/>
    <col min="2561" max="2561" width="50.25" style="120" customWidth="1"/>
    <col min="2562" max="2564" width="27.25" style="120" customWidth="1"/>
    <col min="2565" max="2567" width="13.875" style="120" customWidth="1"/>
    <col min="2568" max="2816" width="9" style="120"/>
    <col min="2817" max="2817" width="50.25" style="120" customWidth="1"/>
    <col min="2818" max="2820" width="27.25" style="120" customWidth="1"/>
    <col min="2821" max="2823" width="13.875" style="120" customWidth="1"/>
    <col min="2824" max="3072" width="9" style="120"/>
    <col min="3073" max="3073" width="50.25" style="120" customWidth="1"/>
    <col min="3074" max="3076" width="27.25" style="120" customWidth="1"/>
    <col min="3077" max="3079" width="13.875" style="120" customWidth="1"/>
    <col min="3080" max="3328" width="9" style="120"/>
    <col min="3329" max="3329" width="50.25" style="120" customWidth="1"/>
    <col min="3330" max="3332" width="27.25" style="120" customWidth="1"/>
    <col min="3333" max="3335" width="13.875" style="120" customWidth="1"/>
    <col min="3336" max="3584" width="9" style="120"/>
    <col min="3585" max="3585" width="50.25" style="120" customWidth="1"/>
    <col min="3586" max="3588" width="27.25" style="120" customWidth="1"/>
    <col min="3589" max="3591" width="13.875" style="120" customWidth="1"/>
    <col min="3592" max="3840" width="9" style="120"/>
    <col min="3841" max="3841" width="50.25" style="120" customWidth="1"/>
    <col min="3842" max="3844" width="27.25" style="120" customWidth="1"/>
    <col min="3845" max="3847" width="13.875" style="120" customWidth="1"/>
    <col min="3848" max="4096" width="9" style="120"/>
    <col min="4097" max="4097" width="50.25" style="120" customWidth="1"/>
    <col min="4098" max="4100" width="27.25" style="120" customWidth="1"/>
    <col min="4101" max="4103" width="13.875" style="120" customWidth="1"/>
    <col min="4104" max="4352" width="9" style="120"/>
    <col min="4353" max="4353" width="50.25" style="120" customWidth="1"/>
    <col min="4354" max="4356" width="27.25" style="120" customWidth="1"/>
    <col min="4357" max="4359" width="13.875" style="120" customWidth="1"/>
    <col min="4360" max="4608" width="9" style="120"/>
    <col min="4609" max="4609" width="50.25" style="120" customWidth="1"/>
    <col min="4610" max="4612" width="27.25" style="120" customWidth="1"/>
    <col min="4613" max="4615" width="13.875" style="120" customWidth="1"/>
    <col min="4616" max="4864" width="9" style="120"/>
    <col min="4865" max="4865" width="50.25" style="120" customWidth="1"/>
    <col min="4866" max="4868" width="27.25" style="120" customWidth="1"/>
    <col min="4869" max="4871" width="13.875" style="120" customWidth="1"/>
    <col min="4872" max="5120" width="9" style="120"/>
    <col min="5121" max="5121" width="50.25" style="120" customWidth="1"/>
    <col min="5122" max="5124" width="27.25" style="120" customWidth="1"/>
    <col min="5125" max="5127" width="13.875" style="120" customWidth="1"/>
    <col min="5128" max="5376" width="9" style="120"/>
    <col min="5377" max="5377" width="50.25" style="120" customWidth="1"/>
    <col min="5378" max="5380" width="27.25" style="120" customWidth="1"/>
    <col min="5381" max="5383" width="13.875" style="120" customWidth="1"/>
    <col min="5384" max="5632" width="9" style="120"/>
    <col min="5633" max="5633" width="50.25" style="120" customWidth="1"/>
    <col min="5634" max="5636" width="27.25" style="120" customWidth="1"/>
    <col min="5637" max="5639" width="13.875" style="120" customWidth="1"/>
    <col min="5640" max="5888" width="9" style="120"/>
    <col min="5889" max="5889" width="50.25" style="120" customWidth="1"/>
    <col min="5890" max="5892" width="27.25" style="120" customWidth="1"/>
    <col min="5893" max="5895" width="13.875" style="120" customWidth="1"/>
    <col min="5896" max="6144" width="9" style="120"/>
    <col min="6145" max="6145" width="50.25" style="120" customWidth="1"/>
    <col min="6146" max="6148" width="27.25" style="120" customWidth="1"/>
    <col min="6149" max="6151" width="13.875" style="120" customWidth="1"/>
    <col min="6152" max="6400" width="9" style="120"/>
    <col min="6401" max="6401" width="50.25" style="120" customWidth="1"/>
    <col min="6402" max="6404" width="27.25" style="120" customWidth="1"/>
    <col min="6405" max="6407" width="13.875" style="120" customWidth="1"/>
    <col min="6408" max="6656" width="9" style="120"/>
    <col min="6657" max="6657" width="50.25" style="120" customWidth="1"/>
    <col min="6658" max="6660" width="27.25" style="120" customWidth="1"/>
    <col min="6661" max="6663" width="13.875" style="120" customWidth="1"/>
    <col min="6664" max="6912" width="9" style="120"/>
    <col min="6913" max="6913" width="50.25" style="120" customWidth="1"/>
    <col min="6914" max="6916" width="27.25" style="120" customWidth="1"/>
    <col min="6917" max="6919" width="13.875" style="120" customWidth="1"/>
    <col min="6920" max="7168" width="9" style="120"/>
    <col min="7169" max="7169" width="50.25" style="120" customWidth="1"/>
    <col min="7170" max="7172" width="27.25" style="120" customWidth="1"/>
    <col min="7173" max="7175" width="13.875" style="120" customWidth="1"/>
    <col min="7176" max="7424" width="9" style="120"/>
    <col min="7425" max="7425" width="50.25" style="120" customWidth="1"/>
    <col min="7426" max="7428" width="27.25" style="120" customWidth="1"/>
    <col min="7429" max="7431" width="13.875" style="120" customWidth="1"/>
    <col min="7432" max="7680" width="9" style="120"/>
    <col min="7681" max="7681" width="50.25" style="120" customWidth="1"/>
    <col min="7682" max="7684" width="27.25" style="120" customWidth="1"/>
    <col min="7685" max="7687" width="13.875" style="120" customWidth="1"/>
    <col min="7688" max="7936" width="9" style="120"/>
    <col min="7937" max="7937" width="50.25" style="120" customWidth="1"/>
    <col min="7938" max="7940" width="27.25" style="120" customWidth="1"/>
    <col min="7941" max="7943" width="13.875" style="120" customWidth="1"/>
    <col min="7944" max="8192" width="9" style="120"/>
    <col min="8193" max="8193" width="50.25" style="120" customWidth="1"/>
    <col min="8194" max="8196" width="27.25" style="120" customWidth="1"/>
    <col min="8197" max="8199" width="13.875" style="120" customWidth="1"/>
    <col min="8200" max="8448" width="9" style="120"/>
    <col min="8449" max="8449" width="50.25" style="120" customWidth="1"/>
    <col min="8450" max="8452" width="27.25" style="120" customWidth="1"/>
    <col min="8453" max="8455" width="13.875" style="120" customWidth="1"/>
    <col min="8456" max="8704" width="9" style="120"/>
    <col min="8705" max="8705" width="50.25" style="120" customWidth="1"/>
    <col min="8706" max="8708" width="27.25" style="120" customWidth="1"/>
    <col min="8709" max="8711" width="13.875" style="120" customWidth="1"/>
    <col min="8712" max="8960" width="9" style="120"/>
    <col min="8961" max="8961" width="50.25" style="120" customWidth="1"/>
    <col min="8962" max="8964" width="27.25" style="120" customWidth="1"/>
    <col min="8965" max="8967" width="13.875" style="120" customWidth="1"/>
    <col min="8968" max="9216" width="9" style="120"/>
    <col min="9217" max="9217" width="50.25" style="120" customWidth="1"/>
    <col min="9218" max="9220" width="27.25" style="120" customWidth="1"/>
    <col min="9221" max="9223" width="13.875" style="120" customWidth="1"/>
    <col min="9224" max="9472" width="9" style="120"/>
    <col min="9473" max="9473" width="50.25" style="120" customWidth="1"/>
    <col min="9474" max="9476" width="27.25" style="120" customWidth="1"/>
    <col min="9477" max="9479" width="13.875" style="120" customWidth="1"/>
    <col min="9480" max="9728" width="9" style="120"/>
    <col min="9729" max="9729" width="50.25" style="120" customWidth="1"/>
    <col min="9730" max="9732" width="27.25" style="120" customWidth="1"/>
    <col min="9733" max="9735" width="13.875" style="120" customWidth="1"/>
    <col min="9736" max="9984" width="9" style="120"/>
    <col min="9985" max="9985" width="50.25" style="120" customWidth="1"/>
    <col min="9986" max="9988" width="27.25" style="120" customWidth="1"/>
    <col min="9989" max="9991" width="13.875" style="120" customWidth="1"/>
    <col min="9992" max="10240" width="9" style="120"/>
    <col min="10241" max="10241" width="50.25" style="120" customWidth="1"/>
    <col min="10242" max="10244" width="27.25" style="120" customWidth="1"/>
    <col min="10245" max="10247" width="13.875" style="120" customWidth="1"/>
    <col min="10248" max="10496" width="9" style="120"/>
    <col min="10497" max="10497" width="50.25" style="120" customWidth="1"/>
    <col min="10498" max="10500" width="27.25" style="120" customWidth="1"/>
    <col min="10501" max="10503" width="13.875" style="120" customWidth="1"/>
    <col min="10504" max="10752" width="9" style="120"/>
    <col min="10753" max="10753" width="50.25" style="120" customWidth="1"/>
    <col min="10754" max="10756" width="27.25" style="120" customWidth="1"/>
    <col min="10757" max="10759" width="13.875" style="120" customWidth="1"/>
    <col min="10760" max="11008" width="9" style="120"/>
    <col min="11009" max="11009" width="50.25" style="120" customWidth="1"/>
    <col min="11010" max="11012" width="27.25" style="120" customWidth="1"/>
    <col min="11013" max="11015" width="13.875" style="120" customWidth="1"/>
    <col min="11016" max="11264" width="9" style="120"/>
    <col min="11265" max="11265" width="50.25" style="120" customWidth="1"/>
    <col min="11266" max="11268" width="27.25" style="120" customWidth="1"/>
    <col min="11269" max="11271" width="13.875" style="120" customWidth="1"/>
    <col min="11272" max="11520" width="9" style="120"/>
    <col min="11521" max="11521" width="50.25" style="120" customWidth="1"/>
    <col min="11522" max="11524" width="27.25" style="120" customWidth="1"/>
    <col min="11525" max="11527" width="13.875" style="120" customWidth="1"/>
    <col min="11528" max="11776" width="9" style="120"/>
    <col min="11777" max="11777" width="50.25" style="120" customWidth="1"/>
    <col min="11778" max="11780" width="27.25" style="120" customWidth="1"/>
    <col min="11781" max="11783" width="13.875" style="120" customWidth="1"/>
    <col min="11784" max="12032" width="9" style="120"/>
    <col min="12033" max="12033" width="50.25" style="120" customWidth="1"/>
    <col min="12034" max="12036" width="27.25" style="120" customWidth="1"/>
    <col min="12037" max="12039" width="13.875" style="120" customWidth="1"/>
    <col min="12040" max="12288" width="9" style="120"/>
    <col min="12289" max="12289" width="50.25" style="120" customWidth="1"/>
    <col min="12290" max="12292" width="27.25" style="120" customWidth="1"/>
    <col min="12293" max="12295" width="13.875" style="120" customWidth="1"/>
    <col min="12296" max="12544" width="9" style="120"/>
    <col min="12545" max="12545" width="50.25" style="120" customWidth="1"/>
    <col min="12546" max="12548" width="27.25" style="120" customWidth="1"/>
    <col min="12549" max="12551" width="13.875" style="120" customWidth="1"/>
    <col min="12552" max="12800" width="9" style="120"/>
    <col min="12801" max="12801" width="50.25" style="120" customWidth="1"/>
    <col min="12802" max="12804" width="27.25" style="120" customWidth="1"/>
    <col min="12805" max="12807" width="13.875" style="120" customWidth="1"/>
    <col min="12808" max="13056" width="9" style="120"/>
    <col min="13057" max="13057" width="50.25" style="120" customWidth="1"/>
    <col min="13058" max="13060" width="27.25" style="120" customWidth="1"/>
    <col min="13061" max="13063" width="13.875" style="120" customWidth="1"/>
    <col min="13064" max="13312" width="9" style="120"/>
    <col min="13313" max="13313" width="50.25" style="120" customWidth="1"/>
    <col min="13314" max="13316" width="27.25" style="120" customWidth="1"/>
    <col min="13317" max="13319" width="13.875" style="120" customWidth="1"/>
    <col min="13320" max="13568" width="9" style="120"/>
    <col min="13569" max="13569" width="50.25" style="120" customWidth="1"/>
    <col min="13570" max="13572" width="27.25" style="120" customWidth="1"/>
    <col min="13573" max="13575" width="13.875" style="120" customWidth="1"/>
    <col min="13576" max="13824" width="9" style="120"/>
    <col min="13825" max="13825" width="50.25" style="120" customWidth="1"/>
    <col min="13826" max="13828" width="27.25" style="120" customWidth="1"/>
    <col min="13829" max="13831" width="13.875" style="120" customWidth="1"/>
    <col min="13832" max="14080" width="9" style="120"/>
    <col min="14081" max="14081" width="50.25" style="120" customWidth="1"/>
    <col min="14082" max="14084" width="27.25" style="120" customWidth="1"/>
    <col min="14085" max="14087" width="13.875" style="120" customWidth="1"/>
    <col min="14088" max="14336" width="9" style="120"/>
    <col min="14337" max="14337" width="50.25" style="120" customWidth="1"/>
    <col min="14338" max="14340" width="27.25" style="120" customWidth="1"/>
    <col min="14341" max="14343" width="13.875" style="120" customWidth="1"/>
    <col min="14344" max="14592" width="9" style="120"/>
    <col min="14593" max="14593" width="50.25" style="120" customWidth="1"/>
    <col min="14594" max="14596" width="27.25" style="120" customWidth="1"/>
    <col min="14597" max="14599" width="13.875" style="120" customWidth="1"/>
    <col min="14600" max="14848" width="9" style="120"/>
    <col min="14849" max="14849" width="50.25" style="120" customWidth="1"/>
    <col min="14850" max="14852" width="27.25" style="120" customWidth="1"/>
    <col min="14853" max="14855" width="13.875" style="120" customWidth="1"/>
    <col min="14856" max="15104" width="9" style="120"/>
    <col min="15105" max="15105" width="50.25" style="120" customWidth="1"/>
    <col min="15106" max="15108" width="27.25" style="120" customWidth="1"/>
    <col min="15109" max="15111" width="13.875" style="120" customWidth="1"/>
    <col min="15112" max="15360" width="9" style="120"/>
    <col min="15361" max="15361" width="50.25" style="120" customWidth="1"/>
    <col min="15362" max="15364" width="27.25" style="120" customWidth="1"/>
    <col min="15365" max="15367" width="13.875" style="120" customWidth="1"/>
    <col min="15368" max="15616" width="9" style="120"/>
    <col min="15617" max="15617" width="50.25" style="120" customWidth="1"/>
    <col min="15618" max="15620" width="27.25" style="120" customWidth="1"/>
    <col min="15621" max="15623" width="13.875" style="120" customWidth="1"/>
    <col min="15624" max="15872" width="9" style="120"/>
    <col min="15873" max="15873" width="50.25" style="120" customWidth="1"/>
    <col min="15874" max="15876" width="27.25" style="120" customWidth="1"/>
    <col min="15877" max="15879" width="13.875" style="120" customWidth="1"/>
    <col min="15880" max="16128" width="9" style="120"/>
    <col min="16129" max="16129" width="50.25" style="120" customWidth="1"/>
    <col min="16130" max="16132" width="27.25" style="120" customWidth="1"/>
    <col min="16133" max="16135" width="13.875" style="120" customWidth="1"/>
    <col min="16136" max="16384" width="9" style="120"/>
  </cols>
  <sheetData>
    <row r="1" s="115" customFormat="1" ht="27" spans="1:4">
      <c r="A1" s="121" t="s">
        <v>40</v>
      </c>
      <c r="B1" s="121"/>
      <c r="C1" s="121"/>
      <c r="D1" s="121"/>
    </row>
    <row r="2" s="116" customFormat="1" spans="1:7">
      <c r="A2" s="8" t="s">
        <v>39</v>
      </c>
      <c r="B2" s="122"/>
      <c r="D2" s="122" t="s">
        <v>57</v>
      </c>
      <c r="G2" s="122"/>
    </row>
    <row r="3" s="117" customFormat="1" spans="1:4">
      <c r="A3" s="11" t="s">
        <v>58</v>
      </c>
      <c r="B3" s="123" t="s">
        <v>707</v>
      </c>
      <c r="C3" s="123"/>
      <c r="D3" s="123"/>
    </row>
    <row r="4" s="117" customFormat="1" spans="1:4">
      <c r="A4" s="11"/>
      <c r="B4" s="123" t="s">
        <v>137</v>
      </c>
      <c r="C4" s="123" t="s">
        <v>708</v>
      </c>
      <c r="D4" s="124" t="s">
        <v>709</v>
      </c>
    </row>
    <row r="5" s="118" customFormat="1" ht="23.25" customHeight="1" spans="1:4">
      <c r="A5" s="125" t="s">
        <v>771</v>
      </c>
      <c r="B5" s="126">
        <v>866512</v>
      </c>
      <c r="C5" s="126">
        <v>866512</v>
      </c>
      <c r="D5" s="127"/>
    </row>
    <row r="6" s="118" customFormat="1" ht="23.25" customHeight="1" spans="1:4">
      <c r="A6" s="125" t="s">
        <v>772</v>
      </c>
      <c r="B6" s="126">
        <f t="shared" ref="B6:B9" si="0">C6+D6</f>
        <v>1808000</v>
      </c>
      <c r="C6" s="126">
        <v>1808000</v>
      </c>
      <c r="D6" s="127"/>
    </row>
    <row r="7" s="118" customFormat="1" ht="23.25" customHeight="1" spans="1:4">
      <c r="A7" s="125" t="s">
        <v>773</v>
      </c>
      <c r="B7" s="126">
        <f t="shared" si="0"/>
        <v>1171000</v>
      </c>
      <c r="C7" s="126">
        <f>931000+240000</f>
        <v>1171000</v>
      </c>
      <c r="D7" s="127"/>
    </row>
    <row r="8" s="118" customFormat="1" ht="23.25" customHeight="1" spans="1:4">
      <c r="A8" s="125" t="s">
        <v>774</v>
      </c>
      <c r="B8" s="126">
        <f t="shared" si="0"/>
        <v>240800</v>
      </c>
      <c r="C8" s="126">
        <f>240800</f>
        <v>240800</v>
      </c>
      <c r="D8" s="127"/>
    </row>
    <row r="9" s="118" customFormat="1" ht="23.25" customHeight="1" spans="1:4">
      <c r="A9" s="125" t="s">
        <v>775</v>
      </c>
      <c r="B9" s="128">
        <f t="shared" si="0"/>
        <v>1796712</v>
      </c>
      <c r="C9" s="128">
        <f>C5+C7-C8</f>
        <v>1796712</v>
      </c>
      <c r="D9" s="127"/>
    </row>
    <row r="10" s="119" customFormat="1" ht="22.5"/>
  </sheetData>
  <mergeCells count="3">
    <mergeCell ref="A1:D1"/>
    <mergeCell ref="B3:D3"/>
    <mergeCell ref="A3:A4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G25" sqref="G25"/>
    </sheetView>
  </sheetViews>
  <sheetFormatPr defaultColWidth="9" defaultRowHeight="14.25"/>
  <cols>
    <col min="1" max="15" width="9.375" style="75" customWidth="1"/>
    <col min="16" max="17" width="9" style="75"/>
    <col min="18" max="18" width="9" style="75" customWidth="1"/>
    <col min="19" max="16384" width="9" style="75"/>
  </cols>
  <sheetData>
    <row r="1" ht="13.5" customHeight="1" spans="1:11">
      <c r="A1" s="76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13.5" customHeight="1" spans="1:1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3.5" customHeight="1" spans="1:1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13.5" customHeight="1" spans="1:1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ht="13.5" customHeight="1" spans="1:1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ht="13.5" customHeight="1" spans="1:1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ht="13.5" customHeight="1" spans="1:1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ht="13.5" customHeight="1" spans="1:1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ht="13.5" customHeight="1" spans="1:1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ht="13.5" customHeight="1" spans="1:1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ht="12.75" customHeight="1" spans="1:1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ht="13.5" customHeight="1" spans="1:1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7.25" customHeight="1"/>
    <row r="20" ht="17.25" customHeight="1" spans="6:6">
      <c r="F20" s="78"/>
    </row>
    <row r="21" ht="17.25" customHeight="1"/>
    <row r="22" ht="17.25" customHeight="1" spans="1:11">
      <c r="A22" s="79"/>
      <c r="B22" s="79"/>
      <c r="C22" s="79"/>
      <c r="D22" s="79"/>
      <c r="E22" s="79"/>
      <c r="F22" s="80"/>
      <c r="G22" s="79"/>
      <c r="H22" s="79"/>
      <c r="I22" s="79"/>
      <c r="J22" s="79"/>
      <c r="K22" s="79"/>
    </row>
    <row r="23" ht="17.25" customHeight="1" spans="1:11">
      <c r="A23" s="79"/>
      <c r="B23" s="79"/>
      <c r="C23" s="79"/>
      <c r="D23" s="79"/>
      <c r="E23" s="79"/>
      <c r="F23" s="80"/>
      <c r="G23" s="79"/>
      <c r="H23" s="79"/>
      <c r="I23" s="79"/>
      <c r="J23" s="79"/>
      <c r="K23" s="79"/>
    </row>
    <row r="24" ht="17.25" customHeight="1" spans="1:1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ht="17.25" customHeight="1" spans="6:11">
      <c r="F25" s="82"/>
      <c r="G25" s="82"/>
      <c r="H25" s="82"/>
      <c r="I25" s="82"/>
      <c r="J25" s="82"/>
      <c r="K25" s="82"/>
    </row>
    <row r="26" ht="17.25" customHeight="1" spans="6:11">
      <c r="F26" s="82"/>
      <c r="G26" s="82"/>
      <c r="H26" s="82"/>
      <c r="I26" s="82"/>
      <c r="J26" s="82"/>
      <c r="K26" s="82"/>
    </row>
    <row r="27" ht="17.25" customHeight="1" spans="6:11">
      <c r="F27" s="82"/>
      <c r="G27" s="82"/>
      <c r="H27" s="82"/>
      <c r="I27" s="82"/>
      <c r="J27" s="82"/>
      <c r="K27" s="82"/>
    </row>
    <row r="28" ht="17.25" customHeight="1" spans="6:11">
      <c r="F28" s="82"/>
      <c r="G28" s="82"/>
      <c r="H28" s="82"/>
      <c r="I28" s="82"/>
      <c r="J28" s="82"/>
      <c r="K28" s="82"/>
    </row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</sheetData>
  <mergeCells count="1">
    <mergeCell ref="A1:K8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F7" sqref="F7"/>
    </sheetView>
  </sheetViews>
  <sheetFormatPr defaultColWidth="9" defaultRowHeight="15"/>
  <cols>
    <col min="1" max="1" width="42.75" style="85" customWidth="1"/>
    <col min="2" max="3" width="13.75" style="85" customWidth="1"/>
    <col min="4" max="4" width="12" style="85" customWidth="1"/>
    <col min="5" max="5" width="12" style="86" customWidth="1"/>
    <col min="6" max="6" width="13.75" style="109" customWidth="1"/>
    <col min="7" max="7" width="12" style="87" customWidth="1"/>
    <col min="8" max="8" width="7" style="86" customWidth="1"/>
    <col min="9" max="9" width="9" style="85"/>
    <col min="10" max="10" width="13.375" style="85" customWidth="1"/>
    <col min="11" max="256" width="9" style="85"/>
    <col min="257" max="257" width="42.75" style="85" customWidth="1"/>
    <col min="258" max="259" width="13.75" style="85" customWidth="1"/>
    <col min="260" max="261" width="12" style="85" customWidth="1"/>
    <col min="262" max="262" width="13.75" style="85" customWidth="1"/>
    <col min="263" max="263" width="12" style="85" customWidth="1"/>
    <col min="264" max="264" width="7" style="85" customWidth="1"/>
    <col min="265" max="265" width="9" style="85"/>
    <col min="266" max="266" width="13.375" style="85" customWidth="1"/>
    <col min="267" max="512" width="9" style="85"/>
    <col min="513" max="513" width="42.75" style="85" customWidth="1"/>
    <col min="514" max="515" width="13.75" style="85" customWidth="1"/>
    <col min="516" max="517" width="12" style="85" customWidth="1"/>
    <col min="518" max="518" width="13.75" style="85" customWidth="1"/>
    <col min="519" max="519" width="12" style="85" customWidth="1"/>
    <col min="520" max="520" width="7" style="85" customWidth="1"/>
    <col min="521" max="521" width="9" style="85"/>
    <col min="522" max="522" width="13.375" style="85" customWidth="1"/>
    <col min="523" max="768" width="9" style="85"/>
    <col min="769" max="769" width="42.75" style="85" customWidth="1"/>
    <col min="770" max="771" width="13.75" style="85" customWidth="1"/>
    <col min="772" max="773" width="12" style="85" customWidth="1"/>
    <col min="774" max="774" width="13.75" style="85" customWidth="1"/>
    <col min="775" max="775" width="12" style="85" customWidth="1"/>
    <col min="776" max="776" width="7" style="85" customWidth="1"/>
    <col min="777" max="777" width="9" style="85"/>
    <col min="778" max="778" width="13.375" style="85" customWidth="1"/>
    <col min="779" max="1024" width="9" style="85"/>
    <col min="1025" max="1025" width="42.75" style="85" customWidth="1"/>
    <col min="1026" max="1027" width="13.75" style="85" customWidth="1"/>
    <col min="1028" max="1029" width="12" style="85" customWidth="1"/>
    <col min="1030" max="1030" width="13.75" style="85" customWidth="1"/>
    <col min="1031" max="1031" width="12" style="85" customWidth="1"/>
    <col min="1032" max="1032" width="7" style="85" customWidth="1"/>
    <col min="1033" max="1033" width="9" style="85"/>
    <col min="1034" max="1034" width="13.375" style="85" customWidth="1"/>
    <col min="1035" max="1280" width="9" style="85"/>
    <col min="1281" max="1281" width="42.75" style="85" customWidth="1"/>
    <col min="1282" max="1283" width="13.75" style="85" customWidth="1"/>
    <col min="1284" max="1285" width="12" style="85" customWidth="1"/>
    <col min="1286" max="1286" width="13.75" style="85" customWidth="1"/>
    <col min="1287" max="1287" width="12" style="85" customWidth="1"/>
    <col min="1288" max="1288" width="7" style="85" customWidth="1"/>
    <col min="1289" max="1289" width="9" style="85"/>
    <col min="1290" max="1290" width="13.375" style="85" customWidth="1"/>
    <col min="1291" max="1536" width="9" style="85"/>
    <col min="1537" max="1537" width="42.75" style="85" customWidth="1"/>
    <col min="1538" max="1539" width="13.75" style="85" customWidth="1"/>
    <col min="1540" max="1541" width="12" style="85" customWidth="1"/>
    <col min="1542" max="1542" width="13.75" style="85" customWidth="1"/>
    <col min="1543" max="1543" width="12" style="85" customWidth="1"/>
    <col min="1544" max="1544" width="7" style="85" customWidth="1"/>
    <col min="1545" max="1545" width="9" style="85"/>
    <col min="1546" max="1546" width="13.375" style="85" customWidth="1"/>
    <col min="1547" max="1792" width="9" style="85"/>
    <col min="1793" max="1793" width="42.75" style="85" customWidth="1"/>
    <col min="1794" max="1795" width="13.75" style="85" customWidth="1"/>
    <col min="1796" max="1797" width="12" style="85" customWidth="1"/>
    <col min="1798" max="1798" width="13.75" style="85" customWidth="1"/>
    <col min="1799" max="1799" width="12" style="85" customWidth="1"/>
    <col min="1800" max="1800" width="7" style="85" customWidth="1"/>
    <col min="1801" max="1801" width="9" style="85"/>
    <col min="1802" max="1802" width="13.375" style="85" customWidth="1"/>
    <col min="1803" max="2048" width="9" style="85"/>
    <col min="2049" max="2049" width="42.75" style="85" customWidth="1"/>
    <col min="2050" max="2051" width="13.75" style="85" customWidth="1"/>
    <col min="2052" max="2053" width="12" style="85" customWidth="1"/>
    <col min="2054" max="2054" width="13.75" style="85" customWidth="1"/>
    <col min="2055" max="2055" width="12" style="85" customWidth="1"/>
    <col min="2056" max="2056" width="7" style="85" customWidth="1"/>
    <col min="2057" max="2057" width="9" style="85"/>
    <col min="2058" max="2058" width="13.375" style="85" customWidth="1"/>
    <col min="2059" max="2304" width="9" style="85"/>
    <col min="2305" max="2305" width="42.75" style="85" customWidth="1"/>
    <col min="2306" max="2307" width="13.75" style="85" customWidth="1"/>
    <col min="2308" max="2309" width="12" style="85" customWidth="1"/>
    <col min="2310" max="2310" width="13.75" style="85" customWidth="1"/>
    <col min="2311" max="2311" width="12" style="85" customWidth="1"/>
    <col min="2312" max="2312" width="7" style="85" customWidth="1"/>
    <col min="2313" max="2313" width="9" style="85"/>
    <col min="2314" max="2314" width="13.375" style="85" customWidth="1"/>
    <col min="2315" max="2560" width="9" style="85"/>
    <col min="2561" max="2561" width="42.75" style="85" customWidth="1"/>
    <col min="2562" max="2563" width="13.75" style="85" customWidth="1"/>
    <col min="2564" max="2565" width="12" style="85" customWidth="1"/>
    <col min="2566" max="2566" width="13.75" style="85" customWidth="1"/>
    <col min="2567" max="2567" width="12" style="85" customWidth="1"/>
    <col min="2568" max="2568" width="7" style="85" customWidth="1"/>
    <col min="2569" max="2569" width="9" style="85"/>
    <col min="2570" max="2570" width="13.375" style="85" customWidth="1"/>
    <col min="2571" max="2816" width="9" style="85"/>
    <col min="2817" max="2817" width="42.75" style="85" customWidth="1"/>
    <col min="2818" max="2819" width="13.75" style="85" customWidth="1"/>
    <col min="2820" max="2821" width="12" style="85" customWidth="1"/>
    <col min="2822" max="2822" width="13.75" style="85" customWidth="1"/>
    <col min="2823" max="2823" width="12" style="85" customWidth="1"/>
    <col min="2824" max="2824" width="7" style="85" customWidth="1"/>
    <col min="2825" max="2825" width="9" style="85"/>
    <col min="2826" max="2826" width="13.375" style="85" customWidth="1"/>
    <col min="2827" max="3072" width="9" style="85"/>
    <col min="3073" max="3073" width="42.75" style="85" customWidth="1"/>
    <col min="3074" max="3075" width="13.75" style="85" customWidth="1"/>
    <col min="3076" max="3077" width="12" style="85" customWidth="1"/>
    <col min="3078" max="3078" width="13.75" style="85" customWidth="1"/>
    <col min="3079" max="3079" width="12" style="85" customWidth="1"/>
    <col min="3080" max="3080" width="7" style="85" customWidth="1"/>
    <col min="3081" max="3081" width="9" style="85"/>
    <col min="3082" max="3082" width="13.375" style="85" customWidth="1"/>
    <col min="3083" max="3328" width="9" style="85"/>
    <col min="3329" max="3329" width="42.75" style="85" customWidth="1"/>
    <col min="3330" max="3331" width="13.75" style="85" customWidth="1"/>
    <col min="3332" max="3333" width="12" style="85" customWidth="1"/>
    <col min="3334" max="3334" width="13.75" style="85" customWidth="1"/>
    <col min="3335" max="3335" width="12" style="85" customWidth="1"/>
    <col min="3336" max="3336" width="7" style="85" customWidth="1"/>
    <col min="3337" max="3337" width="9" style="85"/>
    <col min="3338" max="3338" width="13.375" style="85" customWidth="1"/>
    <col min="3339" max="3584" width="9" style="85"/>
    <col min="3585" max="3585" width="42.75" style="85" customWidth="1"/>
    <col min="3586" max="3587" width="13.75" style="85" customWidth="1"/>
    <col min="3588" max="3589" width="12" style="85" customWidth="1"/>
    <col min="3590" max="3590" width="13.75" style="85" customWidth="1"/>
    <col min="3591" max="3591" width="12" style="85" customWidth="1"/>
    <col min="3592" max="3592" width="7" style="85" customWidth="1"/>
    <col min="3593" max="3593" width="9" style="85"/>
    <col min="3594" max="3594" width="13.375" style="85" customWidth="1"/>
    <col min="3595" max="3840" width="9" style="85"/>
    <col min="3841" max="3841" width="42.75" style="85" customWidth="1"/>
    <col min="3842" max="3843" width="13.75" style="85" customWidth="1"/>
    <col min="3844" max="3845" width="12" style="85" customWidth="1"/>
    <col min="3846" max="3846" width="13.75" style="85" customWidth="1"/>
    <col min="3847" max="3847" width="12" style="85" customWidth="1"/>
    <col min="3848" max="3848" width="7" style="85" customWidth="1"/>
    <col min="3849" max="3849" width="9" style="85"/>
    <col min="3850" max="3850" width="13.375" style="85" customWidth="1"/>
    <col min="3851" max="4096" width="9" style="85"/>
    <col min="4097" max="4097" width="42.75" style="85" customWidth="1"/>
    <col min="4098" max="4099" width="13.75" style="85" customWidth="1"/>
    <col min="4100" max="4101" width="12" style="85" customWidth="1"/>
    <col min="4102" max="4102" width="13.75" style="85" customWidth="1"/>
    <col min="4103" max="4103" width="12" style="85" customWidth="1"/>
    <col min="4104" max="4104" width="7" style="85" customWidth="1"/>
    <col min="4105" max="4105" width="9" style="85"/>
    <col min="4106" max="4106" width="13.375" style="85" customWidth="1"/>
    <col min="4107" max="4352" width="9" style="85"/>
    <col min="4353" max="4353" width="42.75" style="85" customWidth="1"/>
    <col min="4354" max="4355" width="13.75" style="85" customWidth="1"/>
    <col min="4356" max="4357" width="12" style="85" customWidth="1"/>
    <col min="4358" max="4358" width="13.75" style="85" customWidth="1"/>
    <col min="4359" max="4359" width="12" style="85" customWidth="1"/>
    <col min="4360" max="4360" width="7" style="85" customWidth="1"/>
    <col min="4361" max="4361" width="9" style="85"/>
    <col min="4362" max="4362" width="13.375" style="85" customWidth="1"/>
    <col min="4363" max="4608" width="9" style="85"/>
    <col min="4609" max="4609" width="42.75" style="85" customWidth="1"/>
    <col min="4610" max="4611" width="13.75" style="85" customWidth="1"/>
    <col min="4612" max="4613" width="12" style="85" customWidth="1"/>
    <col min="4614" max="4614" width="13.75" style="85" customWidth="1"/>
    <col min="4615" max="4615" width="12" style="85" customWidth="1"/>
    <col min="4616" max="4616" width="7" style="85" customWidth="1"/>
    <col min="4617" max="4617" width="9" style="85"/>
    <col min="4618" max="4618" width="13.375" style="85" customWidth="1"/>
    <col min="4619" max="4864" width="9" style="85"/>
    <col min="4865" max="4865" width="42.75" style="85" customWidth="1"/>
    <col min="4866" max="4867" width="13.75" style="85" customWidth="1"/>
    <col min="4868" max="4869" width="12" style="85" customWidth="1"/>
    <col min="4870" max="4870" width="13.75" style="85" customWidth="1"/>
    <col min="4871" max="4871" width="12" style="85" customWidth="1"/>
    <col min="4872" max="4872" width="7" style="85" customWidth="1"/>
    <col min="4873" max="4873" width="9" style="85"/>
    <col min="4874" max="4874" width="13.375" style="85" customWidth="1"/>
    <col min="4875" max="5120" width="9" style="85"/>
    <col min="5121" max="5121" width="42.75" style="85" customWidth="1"/>
    <col min="5122" max="5123" width="13.75" style="85" customWidth="1"/>
    <col min="5124" max="5125" width="12" style="85" customWidth="1"/>
    <col min="5126" max="5126" width="13.75" style="85" customWidth="1"/>
    <col min="5127" max="5127" width="12" style="85" customWidth="1"/>
    <col min="5128" max="5128" width="7" style="85" customWidth="1"/>
    <col min="5129" max="5129" width="9" style="85"/>
    <col min="5130" max="5130" width="13.375" style="85" customWidth="1"/>
    <col min="5131" max="5376" width="9" style="85"/>
    <col min="5377" max="5377" width="42.75" style="85" customWidth="1"/>
    <col min="5378" max="5379" width="13.75" style="85" customWidth="1"/>
    <col min="5380" max="5381" width="12" style="85" customWidth="1"/>
    <col min="5382" max="5382" width="13.75" style="85" customWidth="1"/>
    <col min="5383" max="5383" width="12" style="85" customWidth="1"/>
    <col min="5384" max="5384" width="7" style="85" customWidth="1"/>
    <col min="5385" max="5385" width="9" style="85"/>
    <col min="5386" max="5386" width="13.375" style="85" customWidth="1"/>
    <col min="5387" max="5632" width="9" style="85"/>
    <col min="5633" max="5633" width="42.75" style="85" customWidth="1"/>
    <col min="5634" max="5635" width="13.75" style="85" customWidth="1"/>
    <col min="5636" max="5637" width="12" style="85" customWidth="1"/>
    <col min="5638" max="5638" width="13.75" style="85" customWidth="1"/>
    <col min="5639" max="5639" width="12" style="85" customWidth="1"/>
    <col min="5640" max="5640" width="7" style="85" customWidth="1"/>
    <col min="5641" max="5641" width="9" style="85"/>
    <col min="5642" max="5642" width="13.375" style="85" customWidth="1"/>
    <col min="5643" max="5888" width="9" style="85"/>
    <col min="5889" max="5889" width="42.75" style="85" customWidth="1"/>
    <col min="5890" max="5891" width="13.75" style="85" customWidth="1"/>
    <col min="5892" max="5893" width="12" style="85" customWidth="1"/>
    <col min="5894" max="5894" width="13.75" style="85" customWidth="1"/>
    <col min="5895" max="5895" width="12" style="85" customWidth="1"/>
    <col min="5896" max="5896" width="7" style="85" customWidth="1"/>
    <col min="5897" max="5897" width="9" style="85"/>
    <col min="5898" max="5898" width="13.375" style="85" customWidth="1"/>
    <col min="5899" max="6144" width="9" style="85"/>
    <col min="6145" max="6145" width="42.75" style="85" customWidth="1"/>
    <col min="6146" max="6147" width="13.75" style="85" customWidth="1"/>
    <col min="6148" max="6149" width="12" style="85" customWidth="1"/>
    <col min="6150" max="6150" width="13.75" style="85" customWidth="1"/>
    <col min="6151" max="6151" width="12" style="85" customWidth="1"/>
    <col min="6152" max="6152" width="7" style="85" customWidth="1"/>
    <col min="6153" max="6153" width="9" style="85"/>
    <col min="6154" max="6154" width="13.375" style="85" customWidth="1"/>
    <col min="6155" max="6400" width="9" style="85"/>
    <col min="6401" max="6401" width="42.75" style="85" customWidth="1"/>
    <col min="6402" max="6403" width="13.75" style="85" customWidth="1"/>
    <col min="6404" max="6405" width="12" style="85" customWidth="1"/>
    <col min="6406" max="6406" width="13.75" style="85" customWidth="1"/>
    <col min="6407" max="6407" width="12" style="85" customWidth="1"/>
    <col min="6408" max="6408" width="7" style="85" customWidth="1"/>
    <col min="6409" max="6409" width="9" style="85"/>
    <col min="6410" max="6410" width="13.375" style="85" customWidth="1"/>
    <col min="6411" max="6656" width="9" style="85"/>
    <col min="6657" max="6657" width="42.75" style="85" customWidth="1"/>
    <col min="6658" max="6659" width="13.75" style="85" customWidth="1"/>
    <col min="6660" max="6661" width="12" style="85" customWidth="1"/>
    <col min="6662" max="6662" width="13.75" style="85" customWidth="1"/>
    <col min="6663" max="6663" width="12" style="85" customWidth="1"/>
    <col min="6664" max="6664" width="7" style="85" customWidth="1"/>
    <col min="6665" max="6665" width="9" style="85"/>
    <col min="6666" max="6666" width="13.375" style="85" customWidth="1"/>
    <col min="6667" max="6912" width="9" style="85"/>
    <col min="6913" max="6913" width="42.75" style="85" customWidth="1"/>
    <col min="6914" max="6915" width="13.75" style="85" customWidth="1"/>
    <col min="6916" max="6917" width="12" style="85" customWidth="1"/>
    <col min="6918" max="6918" width="13.75" style="85" customWidth="1"/>
    <col min="6919" max="6919" width="12" style="85" customWidth="1"/>
    <col min="6920" max="6920" width="7" style="85" customWidth="1"/>
    <col min="6921" max="6921" width="9" style="85"/>
    <col min="6922" max="6922" width="13.375" style="85" customWidth="1"/>
    <col min="6923" max="7168" width="9" style="85"/>
    <col min="7169" max="7169" width="42.75" style="85" customWidth="1"/>
    <col min="7170" max="7171" width="13.75" style="85" customWidth="1"/>
    <col min="7172" max="7173" width="12" style="85" customWidth="1"/>
    <col min="7174" max="7174" width="13.75" style="85" customWidth="1"/>
    <col min="7175" max="7175" width="12" style="85" customWidth="1"/>
    <col min="7176" max="7176" width="7" style="85" customWidth="1"/>
    <col min="7177" max="7177" width="9" style="85"/>
    <col min="7178" max="7178" width="13.375" style="85" customWidth="1"/>
    <col min="7179" max="7424" width="9" style="85"/>
    <col min="7425" max="7425" width="42.75" style="85" customWidth="1"/>
    <col min="7426" max="7427" width="13.75" style="85" customWidth="1"/>
    <col min="7428" max="7429" width="12" style="85" customWidth="1"/>
    <col min="7430" max="7430" width="13.75" style="85" customWidth="1"/>
    <col min="7431" max="7431" width="12" style="85" customWidth="1"/>
    <col min="7432" max="7432" width="7" style="85" customWidth="1"/>
    <col min="7433" max="7433" width="9" style="85"/>
    <col min="7434" max="7434" width="13.375" style="85" customWidth="1"/>
    <col min="7435" max="7680" width="9" style="85"/>
    <col min="7681" max="7681" width="42.75" style="85" customWidth="1"/>
    <col min="7682" max="7683" width="13.75" style="85" customWidth="1"/>
    <col min="7684" max="7685" width="12" style="85" customWidth="1"/>
    <col min="7686" max="7686" width="13.75" style="85" customWidth="1"/>
    <col min="7687" max="7687" width="12" style="85" customWidth="1"/>
    <col min="7688" max="7688" width="7" style="85" customWidth="1"/>
    <col min="7689" max="7689" width="9" style="85"/>
    <col min="7690" max="7690" width="13.375" style="85" customWidth="1"/>
    <col min="7691" max="7936" width="9" style="85"/>
    <col min="7937" max="7937" width="42.75" style="85" customWidth="1"/>
    <col min="7938" max="7939" width="13.75" style="85" customWidth="1"/>
    <col min="7940" max="7941" width="12" style="85" customWidth="1"/>
    <col min="7942" max="7942" width="13.75" style="85" customWidth="1"/>
    <col min="7943" max="7943" width="12" style="85" customWidth="1"/>
    <col min="7944" max="7944" width="7" style="85" customWidth="1"/>
    <col min="7945" max="7945" width="9" style="85"/>
    <col min="7946" max="7946" width="13.375" style="85" customWidth="1"/>
    <col min="7947" max="8192" width="9" style="85"/>
    <col min="8193" max="8193" width="42.75" style="85" customWidth="1"/>
    <col min="8194" max="8195" width="13.75" style="85" customWidth="1"/>
    <col min="8196" max="8197" width="12" style="85" customWidth="1"/>
    <col min="8198" max="8198" width="13.75" style="85" customWidth="1"/>
    <col min="8199" max="8199" width="12" style="85" customWidth="1"/>
    <col min="8200" max="8200" width="7" style="85" customWidth="1"/>
    <col min="8201" max="8201" width="9" style="85"/>
    <col min="8202" max="8202" width="13.375" style="85" customWidth="1"/>
    <col min="8203" max="8448" width="9" style="85"/>
    <col min="8449" max="8449" width="42.75" style="85" customWidth="1"/>
    <col min="8450" max="8451" width="13.75" style="85" customWidth="1"/>
    <col min="8452" max="8453" width="12" style="85" customWidth="1"/>
    <col min="8454" max="8454" width="13.75" style="85" customWidth="1"/>
    <col min="8455" max="8455" width="12" style="85" customWidth="1"/>
    <col min="8456" max="8456" width="7" style="85" customWidth="1"/>
    <col min="8457" max="8457" width="9" style="85"/>
    <col min="8458" max="8458" width="13.375" style="85" customWidth="1"/>
    <col min="8459" max="8704" width="9" style="85"/>
    <col min="8705" max="8705" width="42.75" style="85" customWidth="1"/>
    <col min="8706" max="8707" width="13.75" style="85" customWidth="1"/>
    <col min="8708" max="8709" width="12" style="85" customWidth="1"/>
    <col min="8710" max="8710" width="13.75" style="85" customWidth="1"/>
    <col min="8711" max="8711" width="12" style="85" customWidth="1"/>
    <col min="8712" max="8712" width="7" style="85" customWidth="1"/>
    <col min="8713" max="8713" width="9" style="85"/>
    <col min="8714" max="8714" width="13.375" style="85" customWidth="1"/>
    <col min="8715" max="8960" width="9" style="85"/>
    <col min="8961" max="8961" width="42.75" style="85" customWidth="1"/>
    <col min="8962" max="8963" width="13.75" style="85" customWidth="1"/>
    <col min="8964" max="8965" width="12" style="85" customWidth="1"/>
    <col min="8966" max="8966" width="13.75" style="85" customWidth="1"/>
    <col min="8967" max="8967" width="12" style="85" customWidth="1"/>
    <col min="8968" max="8968" width="7" style="85" customWidth="1"/>
    <col min="8969" max="8969" width="9" style="85"/>
    <col min="8970" max="8970" width="13.375" style="85" customWidth="1"/>
    <col min="8971" max="9216" width="9" style="85"/>
    <col min="9217" max="9217" width="42.75" style="85" customWidth="1"/>
    <col min="9218" max="9219" width="13.75" style="85" customWidth="1"/>
    <col min="9220" max="9221" width="12" style="85" customWidth="1"/>
    <col min="9222" max="9222" width="13.75" style="85" customWidth="1"/>
    <col min="9223" max="9223" width="12" style="85" customWidth="1"/>
    <col min="9224" max="9224" width="7" style="85" customWidth="1"/>
    <col min="9225" max="9225" width="9" style="85"/>
    <col min="9226" max="9226" width="13.375" style="85" customWidth="1"/>
    <col min="9227" max="9472" width="9" style="85"/>
    <col min="9473" max="9473" width="42.75" style="85" customWidth="1"/>
    <col min="9474" max="9475" width="13.75" style="85" customWidth="1"/>
    <col min="9476" max="9477" width="12" style="85" customWidth="1"/>
    <col min="9478" max="9478" width="13.75" style="85" customWidth="1"/>
    <col min="9479" max="9479" width="12" style="85" customWidth="1"/>
    <col min="9480" max="9480" width="7" style="85" customWidth="1"/>
    <col min="9481" max="9481" width="9" style="85"/>
    <col min="9482" max="9482" width="13.375" style="85" customWidth="1"/>
    <col min="9483" max="9728" width="9" style="85"/>
    <col min="9729" max="9729" width="42.75" style="85" customWidth="1"/>
    <col min="9730" max="9731" width="13.75" style="85" customWidth="1"/>
    <col min="9732" max="9733" width="12" style="85" customWidth="1"/>
    <col min="9734" max="9734" width="13.75" style="85" customWidth="1"/>
    <col min="9735" max="9735" width="12" style="85" customWidth="1"/>
    <col min="9736" max="9736" width="7" style="85" customWidth="1"/>
    <col min="9737" max="9737" width="9" style="85"/>
    <col min="9738" max="9738" width="13.375" style="85" customWidth="1"/>
    <col min="9739" max="9984" width="9" style="85"/>
    <col min="9985" max="9985" width="42.75" style="85" customWidth="1"/>
    <col min="9986" max="9987" width="13.75" style="85" customWidth="1"/>
    <col min="9988" max="9989" width="12" style="85" customWidth="1"/>
    <col min="9990" max="9990" width="13.75" style="85" customWidth="1"/>
    <col min="9991" max="9991" width="12" style="85" customWidth="1"/>
    <col min="9992" max="9992" width="7" style="85" customWidth="1"/>
    <col min="9993" max="9993" width="9" style="85"/>
    <col min="9994" max="9994" width="13.375" style="85" customWidth="1"/>
    <col min="9995" max="10240" width="9" style="85"/>
    <col min="10241" max="10241" width="42.75" style="85" customWidth="1"/>
    <col min="10242" max="10243" width="13.75" style="85" customWidth="1"/>
    <col min="10244" max="10245" width="12" style="85" customWidth="1"/>
    <col min="10246" max="10246" width="13.75" style="85" customWidth="1"/>
    <col min="10247" max="10247" width="12" style="85" customWidth="1"/>
    <col min="10248" max="10248" width="7" style="85" customWidth="1"/>
    <col min="10249" max="10249" width="9" style="85"/>
    <col min="10250" max="10250" width="13.375" style="85" customWidth="1"/>
    <col min="10251" max="10496" width="9" style="85"/>
    <col min="10497" max="10497" width="42.75" style="85" customWidth="1"/>
    <col min="10498" max="10499" width="13.75" style="85" customWidth="1"/>
    <col min="10500" max="10501" width="12" style="85" customWidth="1"/>
    <col min="10502" max="10502" width="13.75" style="85" customWidth="1"/>
    <col min="10503" max="10503" width="12" style="85" customWidth="1"/>
    <col min="10504" max="10504" width="7" style="85" customWidth="1"/>
    <col min="10505" max="10505" width="9" style="85"/>
    <col min="10506" max="10506" width="13.375" style="85" customWidth="1"/>
    <col min="10507" max="10752" width="9" style="85"/>
    <col min="10753" max="10753" width="42.75" style="85" customWidth="1"/>
    <col min="10754" max="10755" width="13.75" style="85" customWidth="1"/>
    <col min="10756" max="10757" width="12" style="85" customWidth="1"/>
    <col min="10758" max="10758" width="13.75" style="85" customWidth="1"/>
    <col min="10759" max="10759" width="12" style="85" customWidth="1"/>
    <col min="10760" max="10760" width="7" style="85" customWidth="1"/>
    <col min="10761" max="10761" width="9" style="85"/>
    <col min="10762" max="10762" width="13.375" style="85" customWidth="1"/>
    <col min="10763" max="11008" width="9" style="85"/>
    <col min="11009" max="11009" width="42.75" style="85" customWidth="1"/>
    <col min="11010" max="11011" width="13.75" style="85" customWidth="1"/>
    <col min="11012" max="11013" width="12" style="85" customWidth="1"/>
    <col min="11014" max="11014" width="13.75" style="85" customWidth="1"/>
    <col min="11015" max="11015" width="12" style="85" customWidth="1"/>
    <col min="11016" max="11016" width="7" style="85" customWidth="1"/>
    <col min="11017" max="11017" width="9" style="85"/>
    <col min="11018" max="11018" width="13.375" style="85" customWidth="1"/>
    <col min="11019" max="11264" width="9" style="85"/>
    <col min="11265" max="11265" width="42.75" style="85" customWidth="1"/>
    <col min="11266" max="11267" width="13.75" style="85" customWidth="1"/>
    <col min="11268" max="11269" width="12" style="85" customWidth="1"/>
    <col min="11270" max="11270" width="13.75" style="85" customWidth="1"/>
    <col min="11271" max="11271" width="12" style="85" customWidth="1"/>
    <col min="11272" max="11272" width="7" style="85" customWidth="1"/>
    <col min="11273" max="11273" width="9" style="85"/>
    <col min="11274" max="11274" width="13.375" style="85" customWidth="1"/>
    <col min="11275" max="11520" width="9" style="85"/>
    <col min="11521" max="11521" width="42.75" style="85" customWidth="1"/>
    <col min="11522" max="11523" width="13.75" style="85" customWidth="1"/>
    <col min="11524" max="11525" width="12" style="85" customWidth="1"/>
    <col min="11526" max="11526" width="13.75" style="85" customWidth="1"/>
    <col min="11527" max="11527" width="12" style="85" customWidth="1"/>
    <col min="11528" max="11528" width="7" style="85" customWidth="1"/>
    <col min="11529" max="11529" width="9" style="85"/>
    <col min="11530" max="11530" width="13.375" style="85" customWidth="1"/>
    <col min="11531" max="11776" width="9" style="85"/>
    <col min="11777" max="11777" width="42.75" style="85" customWidth="1"/>
    <col min="11778" max="11779" width="13.75" style="85" customWidth="1"/>
    <col min="11780" max="11781" width="12" style="85" customWidth="1"/>
    <col min="11782" max="11782" width="13.75" style="85" customWidth="1"/>
    <col min="11783" max="11783" width="12" style="85" customWidth="1"/>
    <col min="11784" max="11784" width="7" style="85" customWidth="1"/>
    <col min="11785" max="11785" width="9" style="85"/>
    <col min="11786" max="11786" width="13.375" style="85" customWidth="1"/>
    <col min="11787" max="12032" width="9" style="85"/>
    <col min="12033" max="12033" width="42.75" style="85" customWidth="1"/>
    <col min="12034" max="12035" width="13.75" style="85" customWidth="1"/>
    <col min="12036" max="12037" width="12" style="85" customWidth="1"/>
    <col min="12038" max="12038" width="13.75" style="85" customWidth="1"/>
    <col min="12039" max="12039" width="12" style="85" customWidth="1"/>
    <col min="12040" max="12040" width="7" style="85" customWidth="1"/>
    <col min="12041" max="12041" width="9" style="85"/>
    <col min="12042" max="12042" width="13.375" style="85" customWidth="1"/>
    <col min="12043" max="12288" width="9" style="85"/>
    <col min="12289" max="12289" width="42.75" style="85" customWidth="1"/>
    <col min="12290" max="12291" width="13.75" style="85" customWidth="1"/>
    <col min="12292" max="12293" width="12" style="85" customWidth="1"/>
    <col min="12294" max="12294" width="13.75" style="85" customWidth="1"/>
    <col min="12295" max="12295" width="12" style="85" customWidth="1"/>
    <col min="12296" max="12296" width="7" style="85" customWidth="1"/>
    <col min="12297" max="12297" width="9" style="85"/>
    <col min="12298" max="12298" width="13.375" style="85" customWidth="1"/>
    <col min="12299" max="12544" width="9" style="85"/>
    <col min="12545" max="12545" width="42.75" style="85" customWidth="1"/>
    <col min="12546" max="12547" width="13.75" style="85" customWidth="1"/>
    <col min="12548" max="12549" width="12" style="85" customWidth="1"/>
    <col min="12550" max="12550" width="13.75" style="85" customWidth="1"/>
    <col min="12551" max="12551" width="12" style="85" customWidth="1"/>
    <col min="12552" max="12552" width="7" style="85" customWidth="1"/>
    <col min="12553" max="12553" width="9" style="85"/>
    <col min="12554" max="12554" width="13.375" style="85" customWidth="1"/>
    <col min="12555" max="12800" width="9" style="85"/>
    <col min="12801" max="12801" width="42.75" style="85" customWidth="1"/>
    <col min="12802" max="12803" width="13.75" style="85" customWidth="1"/>
    <col min="12804" max="12805" width="12" style="85" customWidth="1"/>
    <col min="12806" max="12806" width="13.75" style="85" customWidth="1"/>
    <col min="12807" max="12807" width="12" style="85" customWidth="1"/>
    <col min="12808" max="12808" width="7" style="85" customWidth="1"/>
    <col min="12809" max="12809" width="9" style="85"/>
    <col min="12810" max="12810" width="13.375" style="85" customWidth="1"/>
    <col min="12811" max="13056" width="9" style="85"/>
    <col min="13057" max="13057" width="42.75" style="85" customWidth="1"/>
    <col min="13058" max="13059" width="13.75" style="85" customWidth="1"/>
    <col min="13060" max="13061" width="12" style="85" customWidth="1"/>
    <col min="13062" max="13062" width="13.75" style="85" customWidth="1"/>
    <col min="13063" max="13063" width="12" style="85" customWidth="1"/>
    <col min="13064" max="13064" width="7" style="85" customWidth="1"/>
    <col min="13065" max="13065" width="9" style="85"/>
    <col min="13066" max="13066" width="13.375" style="85" customWidth="1"/>
    <col min="13067" max="13312" width="9" style="85"/>
    <col min="13313" max="13313" width="42.75" style="85" customWidth="1"/>
    <col min="13314" max="13315" width="13.75" style="85" customWidth="1"/>
    <col min="13316" max="13317" width="12" style="85" customWidth="1"/>
    <col min="13318" max="13318" width="13.75" style="85" customWidth="1"/>
    <col min="13319" max="13319" width="12" style="85" customWidth="1"/>
    <col min="13320" max="13320" width="7" style="85" customWidth="1"/>
    <col min="13321" max="13321" width="9" style="85"/>
    <col min="13322" max="13322" width="13.375" style="85" customWidth="1"/>
    <col min="13323" max="13568" width="9" style="85"/>
    <col min="13569" max="13569" width="42.75" style="85" customWidth="1"/>
    <col min="13570" max="13571" width="13.75" style="85" customWidth="1"/>
    <col min="13572" max="13573" width="12" style="85" customWidth="1"/>
    <col min="13574" max="13574" width="13.75" style="85" customWidth="1"/>
    <col min="13575" max="13575" width="12" style="85" customWidth="1"/>
    <col min="13576" max="13576" width="7" style="85" customWidth="1"/>
    <col min="13577" max="13577" width="9" style="85"/>
    <col min="13578" max="13578" width="13.375" style="85" customWidth="1"/>
    <col min="13579" max="13824" width="9" style="85"/>
    <col min="13825" max="13825" width="42.75" style="85" customWidth="1"/>
    <col min="13826" max="13827" width="13.75" style="85" customWidth="1"/>
    <col min="13828" max="13829" width="12" style="85" customWidth="1"/>
    <col min="13830" max="13830" width="13.75" style="85" customWidth="1"/>
    <col min="13831" max="13831" width="12" style="85" customWidth="1"/>
    <col min="13832" max="13832" width="7" style="85" customWidth="1"/>
    <col min="13833" max="13833" width="9" style="85"/>
    <col min="13834" max="13834" width="13.375" style="85" customWidth="1"/>
    <col min="13835" max="14080" width="9" style="85"/>
    <col min="14081" max="14081" width="42.75" style="85" customWidth="1"/>
    <col min="14082" max="14083" width="13.75" style="85" customWidth="1"/>
    <col min="14084" max="14085" width="12" style="85" customWidth="1"/>
    <col min="14086" max="14086" width="13.75" style="85" customWidth="1"/>
    <col min="14087" max="14087" width="12" style="85" customWidth="1"/>
    <col min="14088" max="14088" width="7" style="85" customWidth="1"/>
    <col min="14089" max="14089" width="9" style="85"/>
    <col min="14090" max="14090" width="13.375" style="85" customWidth="1"/>
    <col min="14091" max="14336" width="9" style="85"/>
    <col min="14337" max="14337" width="42.75" style="85" customWidth="1"/>
    <col min="14338" max="14339" width="13.75" style="85" customWidth="1"/>
    <col min="14340" max="14341" width="12" style="85" customWidth="1"/>
    <col min="14342" max="14342" width="13.75" style="85" customWidth="1"/>
    <col min="14343" max="14343" width="12" style="85" customWidth="1"/>
    <col min="14344" max="14344" width="7" style="85" customWidth="1"/>
    <col min="14345" max="14345" width="9" style="85"/>
    <col min="14346" max="14346" width="13.375" style="85" customWidth="1"/>
    <col min="14347" max="14592" width="9" style="85"/>
    <col min="14593" max="14593" width="42.75" style="85" customWidth="1"/>
    <col min="14594" max="14595" width="13.75" style="85" customWidth="1"/>
    <col min="14596" max="14597" width="12" style="85" customWidth="1"/>
    <col min="14598" max="14598" width="13.75" style="85" customWidth="1"/>
    <col min="14599" max="14599" width="12" style="85" customWidth="1"/>
    <col min="14600" max="14600" width="7" style="85" customWidth="1"/>
    <col min="14601" max="14601" width="9" style="85"/>
    <col min="14602" max="14602" width="13.375" style="85" customWidth="1"/>
    <col min="14603" max="14848" width="9" style="85"/>
    <col min="14849" max="14849" width="42.75" style="85" customWidth="1"/>
    <col min="14850" max="14851" width="13.75" style="85" customWidth="1"/>
    <col min="14852" max="14853" width="12" style="85" customWidth="1"/>
    <col min="14854" max="14854" width="13.75" style="85" customWidth="1"/>
    <col min="14855" max="14855" width="12" style="85" customWidth="1"/>
    <col min="14856" max="14856" width="7" style="85" customWidth="1"/>
    <col min="14857" max="14857" width="9" style="85"/>
    <col min="14858" max="14858" width="13.375" style="85" customWidth="1"/>
    <col min="14859" max="15104" width="9" style="85"/>
    <col min="15105" max="15105" width="42.75" style="85" customWidth="1"/>
    <col min="15106" max="15107" width="13.75" style="85" customWidth="1"/>
    <col min="15108" max="15109" width="12" style="85" customWidth="1"/>
    <col min="15110" max="15110" width="13.75" style="85" customWidth="1"/>
    <col min="15111" max="15111" width="12" style="85" customWidth="1"/>
    <col min="15112" max="15112" width="7" style="85" customWidth="1"/>
    <col min="15113" max="15113" width="9" style="85"/>
    <col min="15114" max="15114" width="13.375" style="85" customWidth="1"/>
    <col min="15115" max="15360" width="9" style="85"/>
    <col min="15361" max="15361" width="42.75" style="85" customWidth="1"/>
    <col min="15362" max="15363" width="13.75" style="85" customWidth="1"/>
    <col min="15364" max="15365" width="12" style="85" customWidth="1"/>
    <col min="15366" max="15366" width="13.75" style="85" customWidth="1"/>
    <col min="15367" max="15367" width="12" style="85" customWidth="1"/>
    <col min="15368" max="15368" width="7" style="85" customWidth="1"/>
    <col min="15369" max="15369" width="9" style="85"/>
    <col min="15370" max="15370" width="13.375" style="85" customWidth="1"/>
    <col min="15371" max="15616" width="9" style="85"/>
    <col min="15617" max="15617" width="42.75" style="85" customWidth="1"/>
    <col min="15618" max="15619" width="13.75" style="85" customWidth="1"/>
    <col min="15620" max="15621" width="12" style="85" customWidth="1"/>
    <col min="15622" max="15622" width="13.75" style="85" customWidth="1"/>
    <col min="15623" max="15623" width="12" style="85" customWidth="1"/>
    <col min="15624" max="15624" width="7" style="85" customWidth="1"/>
    <col min="15625" max="15625" width="9" style="85"/>
    <col min="15626" max="15626" width="13.375" style="85" customWidth="1"/>
    <col min="15627" max="15872" width="9" style="85"/>
    <col min="15873" max="15873" width="42.75" style="85" customWidth="1"/>
    <col min="15874" max="15875" width="13.75" style="85" customWidth="1"/>
    <col min="15876" max="15877" width="12" style="85" customWidth="1"/>
    <col min="15878" max="15878" width="13.75" style="85" customWidth="1"/>
    <col min="15879" max="15879" width="12" style="85" customWidth="1"/>
    <col min="15880" max="15880" width="7" style="85" customWidth="1"/>
    <col min="15881" max="15881" width="9" style="85"/>
    <col min="15882" max="15882" width="13.375" style="85" customWidth="1"/>
    <col min="15883" max="16128" width="9" style="85"/>
    <col min="16129" max="16129" width="42.75" style="85" customWidth="1"/>
    <col min="16130" max="16131" width="13.75" style="85" customWidth="1"/>
    <col min="16132" max="16133" width="12" style="85" customWidth="1"/>
    <col min="16134" max="16134" width="13.75" style="85" customWidth="1"/>
    <col min="16135" max="16135" width="12" style="85" customWidth="1"/>
    <col min="16136" max="16136" width="7" style="85" customWidth="1"/>
    <col min="16137" max="16137" width="9" style="85"/>
    <col min="16138" max="16138" width="13.375" style="85" customWidth="1"/>
    <col min="16139" max="16384" width="9" style="85"/>
  </cols>
  <sheetData>
    <row r="1" s="83" customFormat="1" ht="27" spans="1:8">
      <c r="A1" s="110" t="s">
        <v>776</v>
      </c>
      <c r="B1" s="110"/>
      <c r="C1" s="110"/>
      <c r="D1" s="110"/>
      <c r="E1" s="110"/>
      <c r="F1" s="110"/>
      <c r="G1" s="110"/>
      <c r="H1" s="88"/>
    </row>
    <row r="2" s="2" customFormat="1" ht="14.25" spans="1:8">
      <c r="A2" s="8" t="s">
        <v>41</v>
      </c>
      <c r="E2" s="89"/>
      <c r="F2" s="111"/>
      <c r="G2" s="91" t="s">
        <v>57</v>
      </c>
      <c r="H2" s="89"/>
    </row>
    <row r="3" s="3" customFormat="1" ht="14.25" spans="1:8">
      <c r="A3" s="11" t="s">
        <v>58</v>
      </c>
      <c r="B3" s="92" t="s">
        <v>59</v>
      </c>
      <c r="C3" s="93"/>
      <c r="D3" s="93"/>
      <c r="E3" s="93"/>
      <c r="F3" s="94" t="s">
        <v>60</v>
      </c>
      <c r="G3" s="94"/>
      <c r="H3" s="112"/>
    </row>
    <row r="4" s="3" customFormat="1" ht="28.5" spans="1:8">
      <c r="A4" s="11"/>
      <c r="B4" s="11" t="s">
        <v>61</v>
      </c>
      <c r="C4" s="11" t="s">
        <v>680</v>
      </c>
      <c r="D4" s="11" t="s">
        <v>777</v>
      </c>
      <c r="E4" s="11" t="s">
        <v>65</v>
      </c>
      <c r="F4" s="95" t="s">
        <v>61</v>
      </c>
      <c r="G4" s="16" t="s">
        <v>66</v>
      </c>
      <c r="H4" s="112"/>
    </row>
    <row r="5" spans="1:11">
      <c r="A5" s="23" t="s">
        <v>778</v>
      </c>
      <c r="B5" s="96"/>
      <c r="C5" s="97"/>
      <c r="D5" s="97"/>
      <c r="E5" s="98"/>
      <c r="F5" s="113"/>
      <c r="G5" s="99"/>
      <c r="H5" s="114"/>
      <c r="I5" s="106"/>
      <c r="J5" s="107"/>
      <c r="K5" s="107"/>
    </row>
    <row r="6" spans="1:11">
      <c r="A6" s="102" t="s">
        <v>779</v>
      </c>
      <c r="B6" s="96"/>
      <c r="C6" s="97"/>
      <c r="D6" s="97"/>
      <c r="E6" s="98"/>
      <c r="F6" s="113"/>
      <c r="G6" s="99"/>
      <c r="H6" s="114"/>
      <c r="I6" s="106"/>
      <c r="J6" s="107"/>
      <c r="K6" s="107"/>
    </row>
    <row r="7" spans="1:11">
      <c r="A7" s="102" t="s">
        <v>780</v>
      </c>
      <c r="B7" s="96"/>
      <c r="C7" s="97"/>
      <c r="D7" s="97"/>
      <c r="E7" s="98"/>
      <c r="F7" s="113"/>
      <c r="G7" s="99"/>
      <c r="H7" s="114"/>
      <c r="I7" s="106"/>
      <c r="J7" s="107"/>
      <c r="K7" s="107"/>
    </row>
    <row r="8" spans="1:11">
      <c r="A8" s="102" t="s">
        <v>781</v>
      </c>
      <c r="B8" s="96"/>
      <c r="C8" s="97"/>
      <c r="D8" s="97"/>
      <c r="E8" s="98"/>
      <c r="F8" s="113"/>
      <c r="G8" s="99"/>
      <c r="H8" s="114"/>
      <c r="I8" s="106"/>
      <c r="J8" s="107"/>
      <c r="K8" s="107"/>
    </row>
    <row r="9" spans="1:11">
      <c r="A9" s="101" t="s">
        <v>782</v>
      </c>
      <c r="B9" s="96"/>
      <c r="C9" s="97"/>
      <c r="D9" s="97"/>
      <c r="E9" s="98"/>
      <c r="F9" s="113"/>
      <c r="G9" s="99"/>
      <c r="H9" s="114"/>
      <c r="I9" s="106"/>
      <c r="J9" s="107"/>
      <c r="K9" s="107"/>
    </row>
    <row r="10" spans="1:11">
      <c r="A10" s="102" t="s">
        <v>779</v>
      </c>
      <c r="B10" s="96"/>
      <c r="C10" s="97"/>
      <c r="D10" s="97"/>
      <c r="E10" s="98"/>
      <c r="F10" s="113"/>
      <c r="G10" s="99"/>
      <c r="H10" s="114"/>
      <c r="I10" s="106"/>
      <c r="J10" s="107"/>
      <c r="K10" s="107"/>
    </row>
    <row r="11" spans="1:11">
      <c r="A11" s="102" t="s">
        <v>780</v>
      </c>
      <c r="B11" s="96"/>
      <c r="C11" s="97"/>
      <c r="D11" s="97"/>
      <c r="E11" s="98"/>
      <c r="F11" s="113"/>
      <c r="G11" s="99"/>
      <c r="H11" s="114"/>
      <c r="I11" s="106"/>
      <c r="J11" s="107"/>
      <c r="K11" s="107"/>
    </row>
    <row r="12" spans="1:11">
      <c r="A12" s="102" t="s">
        <v>781</v>
      </c>
      <c r="B12" s="96"/>
      <c r="C12" s="97"/>
      <c r="D12" s="97"/>
      <c r="E12" s="98"/>
      <c r="F12" s="113"/>
      <c r="G12" s="99"/>
      <c r="H12" s="114"/>
      <c r="I12" s="106"/>
      <c r="J12" s="107"/>
      <c r="K12" s="107"/>
    </row>
    <row r="13" spans="1:11">
      <c r="A13" s="102" t="s">
        <v>783</v>
      </c>
      <c r="B13" s="96"/>
      <c r="C13" s="97"/>
      <c r="D13" s="97"/>
      <c r="E13" s="98"/>
      <c r="F13" s="113"/>
      <c r="G13" s="99"/>
      <c r="H13" s="114"/>
      <c r="I13" s="106"/>
      <c r="J13" s="107"/>
      <c r="K13" s="107"/>
    </row>
    <row r="14" spans="1:11">
      <c r="A14" s="102" t="s">
        <v>779</v>
      </c>
      <c r="B14" s="96"/>
      <c r="C14" s="97"/>
      <c r="D14" s="97"/>
      <c r="E14" s="98"/>
      <c r="F14" s="113"/>
      <c r="G14" s="99"/>
      <c r="H14" s="114"/>
      <c r="I14" s="106"/>
      <c r="J14" s="107"/>
      <c r="K14" s="107"/>
    </row>
    <row r="15" spans="1:11">
      <c r="A15" s="102" t="s">
        <v>781</v>
      </c>
      <c r="B15" s="96"/>
      <c r="C15" s="97"/>
      <c r="D15" s="97"/>
      <c r="E15" s="98"/>
      <c r="F15" s="113"/>
      <c r="G15" s="99"/>
      <c r="H15" s="114"/>
      <c r="I15" s="106"/>
      <c r="J15" s="107"/>
      <c r="K15" s="107"/>
    </row>
    <row r="16" s="84" customFormat="1" spans="1:10">
      <c r="A16" s="102" t="s">
        <v>784</v>
      </c>
      <c r="B16" s="96"/>
      <c r="C16" s="97"/>
      <c r="D16" s="97"/>
      <c r="E16" s="98"/>
      <c r="F16" s="113"/>
      <c r="G16" s="99"/>
      <c r="H16" s="114"/>
      <c r="J16" s="108"/>
    </row>
    <row r="17" s="84" customFormat="1" spans="1:8">
      <c r="A17" s="102" t="s">
        <v>779</v>
      </c>
      <c r="B17" s="96"/>
      <c r="C17" s="97"/>
      <c r="D17" s="97"/>
      <c r="E17" s="98"/>
      <c r="F17" s="113"/>
      <c r="G17" s="99"/>
      <c r="H17" s="114"/>
    </row>
    <row r="18" s="84" customFormat="1" spans="1:8">
      <c r="A18" s="102" t="s">
        <v>780</v>
      </c>
      <c r="B18" s="96"/>
      <c r="C18" s="97"/>
      <c r="D18" s="97"/>
      <c r="E18" s="98"/>
      <c r="F18" s="113"/>
      <c r="G18" s="99"/>
      <c r="H18" s="114"/>
    </row>
    <row r="19" spans="1:11">
      <c r="A19" s="102" t="s">
        <v>781</v>
      </c>
      <c r="B19" s="96"/>
      <c r="C19" s="97"/>
      <c r="D19" s="97"/>
      <c r="E19" s="98"/>
      <c r="F19" s="113"/>
      <c r="G19" s="99"/>
      <c r="H19" s="114"/>
      <c r="I19" s="106"/>
      <c r="J19" s="107"/>
      <c r="K19" s="107"/>
    </row>
    <row r="20" s="84" customFormat="1" spans="1:8">
      <c r="A20" s="102" t="s">
        <v>785</v>
      </c>
      <c r="B20" s="96"/>
      <c r="C20" s="97"/>
      <c r="D20" s="97"/>
      <c r="E20" s="98"/>
      <c r="F20" s="113"/>
      <c r="G20" s="99"/>
      <c r="H20" s="114"/>
    </row>
    <row r="21" s="84" customFormat="1" spans="1:8">
      <c r="A21" s="102" t="s">
        <v>779</v>
      </c>
      <c r="B21" s="96"/>
      <c r="C21" s="97"/>
      <c r="D21" s="97"/>
      <c r="E21" s="98"/>
      <c r="F21" s="113"/>
      <c r="G21" s="99"/>
      <c r="H21" s="114"/>
    </row>
    <row r="22" spans="1:11">
      <c r="A22" s="102" t="s">
        <v>781</v>
      </c>
      <c r="B22" s="96"/>
      <c r="C22" s="97"/>
      <c r="D22" s="97"/>
      <c r="E22" s="98"/>
      <c r="F22" s="113"/>
      <c r="G22" s="99"/>
      <c r="H22" s="114"/>
      <c r="I22" s="106"/>
      <c r="J22" s="107"/>
      <c r="K22" s="107"/>
    </row>
    <row r="23" s="84" customFormat="1" spans="1:8">
      <c r="A23" s="103" t="s">
        <v>786</v>
      </c>
      <c r="B23" s="96"/>
      <c r="C23" s="97"/>
      <c r="D23" s="97"/>
      <c r="E23" s="98"/>
      <c r="F23" s="113"/>
      <c r="G23" s="99"/>
      <c r="H23" s="114"/>
    </row>
    <row r="24" s="84" customFormat="1" spans="1:8">
      <c r="A24" s="102" t="s">
        <v>779</v>
      </c>
      <c r="B24" s="96"/>
      <c r="C24" s="97"/>
      <c r="D24" s="97"/>
      <c r="E24" s="98"/>
      <c r="F24" s="113"/>
      <c r="G24" s="99"/>
      <c r="H24" s="114"/>
    </row>
    <row r="25" spans="1:11">
      <c r="A25" s="102" t="s">
        <v>781</v>
      </c>
      <c r="B25" s="96"/>
      <c r="C25" s="97"/>
      <c r="D25" s="97"/>
      <c r="E25" s="98"/>
      <c r="F25" s="113"/>
      <c r="G25" s="99"/>
      <c r="H25" s="114"/>
      <c r="I25" s="106"/>
      <c r="J25" s="107"/>
      <c r="K25" s="107"/>
    </row>
    <row r="26" ht="14.25" spans="1:8">
      <c r="A26" s="103" t="s">
        <v>787</v>
      </c>
      <c r="B26" s="96"/>
      <c r="C26" s="97"/>
      <c r="D26" s="97"/>
      <c r="E26" s="98"/>
      <c r="F26" s="113"/>
      <c r="G26" s="99"/>
      <c r="H26" s="114"/>
    </row>
    <row r="27" ht="14.25" spans="1:8">
      <c r="A27" s="102" t="s">
        <v>779</v>
      </c>
      <c r="B27" s="96"/>
      <c r="C27" s="97"/>
      <c r="D27" s="97"/>
      <c r="E27" s="98"/>
      <c r="F27" s="113"/>
      <c r="G27" s="99"/>
      <c r="H27" s="114"/>
    </row>
    <row r="28" ht="14.25" spans="1:8">
      <c r="A28" s="102" t="s">
        <v>780</v>
      </c>
      <c r="B28" s="96"/>
      <c r="C28" s="97"/>
      <c r="D28" s="97"/>
      <c r="E28" s="98"/>
      <c r="F28" s="113"/>
      <c r="G28" s="99"/>
      <c r="H28" s="114"/>
    </row>
    <row r="29" spans="1:11">
      <c r="A29" s="102" t="s">
        <v>781</v>
      </c>
      <c r="B29" s="96"/>
      <c r="C29" s="97"/>
      <c r="D29" s="97"/>
      <c r="E29" s="98"/>
      <c r="F29" s="113"/>
      <c r="G29" s="99"/>
      <c r="H29" s="114"/>
      <c r="I29" s="106"/>
      <c r="J29" s="107"/>
      <c r="K29" s="107"/>
    </row>
    <row r="30" ht="14.25" spans="1:8">
      <c r="A30" s="103" t="s">
        <v>788</v>
      </c>
      <c r="B30" s="96"/>
      <c r="C30" s="97"/>
      <c r="D30" s="97"/>
      <c r="E30" s="98"/>
      <c r="F30" s="113"/>
      <c r="G30" s="99"/>
      <c r="H30" s="114"/>
    </row>
    <row r="31" ht="14.25" spans="1:8">
      <c r="A31" s="102" t="s">
        <v>779</v>
      </c>
      <c r="B31" s="96"/>
      <c r="C31" s="97"/>
      <c r="D31" s="97"/>
      <c r="E31" s="98"/>
      <c r="F31" s="113"/>
      <c r="G31" s="99"/>
      <c r="H31" s="114"/>
    </row>
    <row r="32" ht="14.25" spans="1:8">
      <c r="A32" s="102" t="s">
        <v>780</v>
      </c>
      <c r="B32" s="96"/>
      <c r="C32" s="97"/>
      <c r="D32" s="97"/>
      <c r="E32" s="98"/>
      <c r="F32" s="113"/>
      <c r="G32" s="99"/>
      <c r="H32" s="114"/>
    </row>
    <row r="33" spans="1:11">
      <c r="A33" s="102" t="s">
        <v>781</v>
      </c>
      <c r="B33" s="96"/>
      <c r="C33" s="97"/>
      <c r="D33" s="97"/>
      <c r="E33" s="98"/>
      <c r="F33" s="113"/>
      <c r="G33" s="99"/>
      <c r="H33" s="114"/>
      <c r="I33" s="106"/>
      <c r="J33" s="107"/>
      <c r="K33" s="107"/>
    </row>
    <row r="34" spans="1:8">
      <c r="A34" s="102" t="s">
        <v>789</v>
      </c>
      <c r="B34" s="96"/>
      <c r="C34" s="97"/>
      <c r="D34" s="97"/>
      <c r="E34" s="98"/>
      <c r="F34" s="113"/>
      <c r="G34" s="99"/>
      <c r="H34" s="108"/>
    </row>
    <row r="35" spans="1:8">
      <c r="A35" s="102" t="s">
        <v>779</v>
      </c>
      <c r="B35" s="96"/>
      <c r="C35" s="97"/>
      <c r="D35" s="97"/>
      <c r="E35" s="98"/>
      <c r="F35" s="113"/>
      <c r="G35" s="99"/>
      <c r="H35" s="108"/>
    </row>
    <row r="36" spans="1:8">
      <c r="A36" s="102" t="s">
        <v>780</v>
      </c>
      <c r="B36" s="96"/>
      <c r="C36" s="97"/>
      <c r="D36" s="97"/>
      <c r="E36" s="98"/>
      <c r="F36" s="113"/>
      <c r="G36" s="99"/>
      <c r="H36" s="108"/>
    </row>
    <row r="37" spans="1:11">
      <c r="A37" s="102" t="s">
        <v>781</v>
      </c>
      <c r="B37" s="96"/>
      <c r="C37" s="97"/>
      <c r="D37" s="97"/>
      <c r="E37" s="98"/>
      <c r="F37" s="113"/>
      <c r="G37" s="99"/>
      <c r="H37" s="114"/>
      <c r="I37" s="106"/>
      <c r="J37" s="107"/>
      <c r="K37" s="107"/>
    </row>
    <row r="38" spans="1:8">
      <c r="A38" s="2"/>
      <c r="B38" s="2"/>
      <c r="C38" s="2"/>
      <c r="D38" s="2"/>
      <c r="E38" s="104"/>
      <c r="F38" s="111"/>
      <c r="G38" s="90"/>
      <c r="H38" s="108"/>
    </row>
    <row r="39" spans="1:8">
      <c r="A39" s="105" t="s">
        <v>790</v>
      </c>
      <c r="B39" s="2"/>
      <c r="C39" s="2"/>
      <c r="D39" s="2"/>
      <c r="E39" s="104"/>
      <c r="F39" s="111"/>
      <c r="G39" s="90"/>
      <c r="H39" s="108"/>
    </row>
    <row r="40" spans="8:8">
      <c r="H40" s="108"/>
    </row>
    <row r="41" spans="8:8">
      <c r="H41" s="108"/>
    </row>
    <row r="42" spans="8:8">
      <c r="H42" s="108"/>
    </row>
    <row r="43" spans="8:8">
      <c r="H43" s="108"/>
    </row>
    <row r="44" spans="8:8">
      <c r="H44" s="108"/>
    </row>
    <row r="45" spans="8:8">
      <c r="H45" s="108"/>
    </row>
    <row r="46" spans="8:8">
      <c r="H46" s="108"/>
    </row>
    <row r="47" spans="8:8">
      <c r="H47" s="108"/>
    </row>
  </sheetData>
  <mergeCells count="4">
    <mergeCell ref="A1:G1"/>
    <mergeCell ref="B3:E3"/>
    <mergeCell ref="F3:G3"/>
    <mergeCell ref="A3:A4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14" workbookViewId="0">
      <selection activeCell="E11" sqref="E11"/>
    </sheetView>
  </sheetViews>
  <sheetFormatPr defaultColWidth="9" defaultRowHeight="15"/>
  <cols>
    <col min="1" max="1" width="41" style="85" customWidth="1"/>
    <col min="2" max="3" width="15" style="85" customWidth="1"/>
    <col min="4" max="4" width="14.125" style="85" customWidth="1"/>
    <col min="5" max="5" width="14.125" style="86" customWidth="1"/>
    <col min="6" max="6" width="15" style="87" customWidth="1"/>
    <col min="7" max="7" width="14.125" style="87" customWidth="1"/>
    <col min="8" max="8" width="14.75" style="85" customWidth="1"/>
    <col min="9" max="9" width="9.5" style="85" customWidth="1"/>
    <col min="10" max="10" width="13.375" style="85" customWidth="1"/>
    <col min="11" max="256" width="9" style="85"/>
    <col min="257" max="257" width="41" style="85" customWidth="1"/>
    <col min="258" max="259" width="15" style="85" customWidth="1"/>
    <col min="260" max="261" width="14.125" style="85" customWidth="1"/>
    <col min="262" max="262" width="15" style="85" customWidth="1"/>
    <col min="263" max="263" width="14.125" style="85" customWidth="1"/>
    <col min="264" max="264" width="14.75" style="85" customWidth="1"/>
    <col min="265" max="265" width="9.5" style="85" customWidth="1"/>
    <col min="266" max="266" width="13.375" style="85" customWidth="1"/>
    <col min="267" max="512" width="9" style="85"/>
    <col min="513" max="513" width="41" style="85" customWidth="1"/>
    <col min="514" max="515" width="15" style="85" customWidth="1"/>
    <col min="516" max="517" width="14.125" style="85" customWidth="1"/>
    <col min="518" max="518" width="15" style="85" customWidth="1"/>
    <col min="519" max="519" width="14.125" style="85" customWidth="1"/>
    <col min="520" max="520" width="14.75" style="85" customWidth="1"/>
    <col min="521" max="521" width="9.5" style="85" customWidth="1"/>
    <col min="522" max="522" width="13.375" style="85" customWidth="1"/>
    <col min="523" max="768" width="9" style="85"/>
    <col min="769" max="769" width="41" style="85" customWidth="1"/>
    <col min="770" max="771" width="15" style="85" customWidth="1"/>
    <col min="772" max="773" width="14.125" style="85" customWidth="1"/>
    <col min="774" max="774" width="15" style="85" customWidth="1"/>
    <col min="775" max="775" width="14.125" style="85" customWidth="1"/>
    <col min="776" max="776" width="14.75" style="85" customWidth="1"/>
    <col min="777" max="777" width="9.5" style="85" customWidth="1"/>
    <col min="778" max="778" width="13.375" style="85" customWidth="1"/>
    <col min="779" max="1024" width="9" style="85"/>
    <col min="1025" max="1025" width="41" style="85" customWidth="1"/>
    <col min="1026" max="1027" width="15" style="85" customWidth="1"/>
    <col min="1028" max="1029" width="14.125" style="85" customWidth="1"/>
    <col min="1030" max="1030" width="15" style="85" customWidth="1"/>
    <col min="1031" max="1031" width="14.125" style="85" customWidth="1"/>
    <col min="1032" max="1032" width="14.75" style="85" customWidth="1"/>
    <col min="1033" max="1033" width="9.5" style="85" customWidth="1"/>
    <col min="1034" max="1034" width="13.375" style="85" customWidth="1"/>
    <col min="1035" max="1280" width="9" style="85"/>
    <col min="1281" max="1281" width="41" style="85" customWidth="1"/>
    <col min="1282" max="1283" width="15" style="85" customWidth="1"/>
    <col min="1284" max="1285" width="14.125" style="85" customWidth="1"/>
    <col min="1286" max="1286" width="15" style="85" customWidth="1"/>
    <col min="1287" max="1287" width="14.125" style="85" customWidth="1"/>
    <col min="1288" max="1288" width="14.75" style="85" customWidth="1"/>
    <col min="1289" max="1289" width="9.5" style="85" customWidth="1"/>
    <col min="1290" max="1290" width="13.375" style="85" customWidth="1"/>
    <col min="1291" max="1536" width="9" style="85"/>
    <col min="1537" max="1537" width="41" style="85" customWidth="1"/>
    <col min="1538" max="1539" width="15" style="85" customWidth="1"/>
    <col min="1540" max="1541" width="14.125" style="85" customWidth="1"/>
    <col min="1542" max="1542" width="15" style="85" customWidth="1"/>
    <col min="1543" max="1543" width="14.125" style="85" customWidth="1"/>
    <col min="1544" max="1544" width="14.75" style="85" customWidth="1"/>
    <col min="1545" max="1545" width="9.5" style="85" customWidth="1"/>
    <col min="1546" max="1546" width="13.375" style="85" customWidth="1"/>
    <col min="1547" max="1792" width="9" style="85"/>
    <col min="1793" max="1793" width="41" style="85" customWidth="1"/>
    <col min="1794" max="1795" width="15" style="85" customWidth="1"/>
    <col min="1796" max="1797" width="14.125" style="85" customWidth="1"/>
    <col min="1798" max="1798" width="15" style="85" customWidth="1"/>
    <col min="1799" max="1799" width="14.125" style="85" customWidth="1"/>
    <col min="1800" max="1800" width="14.75" style="85" customWidth="1"/>
    <col min="1801" max="1801" width="9.5" style="85" customWidth="1"/>
    <col min="1802" max="1802" width="13.375" style="85" customWidth="1"/>
    <col min="1803" max="2048" width="9" style="85"/>
    <col min="2049" max="2049" width="41" style="85" customWidth="1"/>
    <col min="2050" max="2051" width="15" style="85" customWidth="1"/>
    <col min="2052" max="2053" width="14.125" style="85" customWidth="1"/>
    <col min="2054" max="2054" width="15" style="85" customWidth="1"/>
    <col min="2055" max="2055" width="14.125" style="85" customWidth="1"/>
    <col min="2056" max="2056" width="14.75" style="85" customWidth="1"/>
    <col min="2057" max="2057" width="9.5" style="85" customWidth="1"/>
    <col min="2058" max="2058" width="13.375" style="85" customWidth="1"/>
    <col min="2059" max="2304" width="9" style="85"/>
    <col min="2305" max="2305" width="41" style="85" customWidth="1"/>
    <col min="2306" max="2307" width="15" style="85" customWidth="1"/>
    <col min="2308" max="2309" width="14.125" style="85" customWidth="1"/>
    <col min="2310" max="2310" width="15" style="85" customWidth="1"/>
    <col min="2311" max="2311" width="14.125" style="85" customWidth="1"/>
    <col min="2312" max="2312" width="14.75" style="85" customWidth="1"/>
    <col min="2313" max="2313" width="9.5" style="85" customWidth="1"/>
    <col min="2314" max="2314" width="13.375" style="85" customWidth="1"/>
    <col min="2315" max="2560" width="9" style="85"/>
    <col min="2561" max="2561" width="41" style="85" customWidth="1"/>
    <col min="2562" max="2563" width="15" style="85" customWidth="1"/>
    <col min="2564" max="2565" width="14.125" style="85" customWidth="1"/>
    <col min="2566" max="2566" width="15" style="85" customWidth="1"/>
    <col min="2567" max="2567" width="14.125" style="85" customWidth="1"/>
    <col min="2568" max="2568" width="14.75" style="85" customWidth="1"/>
    <col min="2569" max="2569" width="9.5" style="85" customWidth="1"/>
    <col min="2570" max="2570" width="13.375" style="85" customWidth="1"/>
    <col min="2571" max="2816" width="9" style="85"/>
    <col min="2817" max="2817" width="41" style="85" customWidth="1"/>
    <col min="2818" max="2819" width="15" style="85" customWidth="1"/>
    <col min="2820" max="2821" width="14.125" style="85" customWidth="1"/>
    <col min="2822" max="2822" width="15" style="85" customWidth="1"/>
    <col min="2823" max="2823" width="14.125" style="85" customWidth="1"/>
    <col min="2824" max="2824" width="14.75" style="85" customWidth="1"/>
    <col min="2825" max="2825" width="9.5" style="85" customWidth="1"/>
    <col min="2826" max="2826" width="13.375" style="85" customWidth="1"/>
    <col min="2827" max="3072" width="9" style="85"/>
    <col min="3073" max="3073" width="41" style="85" customWidth="1"/>
    <col min="3074" max="3075" width="15" style="85" customWidth="1"/>
    <col min="3076" max="3077" width="14.125" style="85" customWidth="1"/>
    <col min="3078" max="3078" width="15" style="85" customWidth="1"/>
    <col min="3079" max="3079" width="14.125" style="85" customWidth="1"/>
    <col min="3080" max="3080" width="14.75" style="85" customWidth="1"/>
    <col min="3081" max="3081" width="9.5" style="85" customWidth="1"/>
    <col min="3082" max="3082" width="13.375" style="85" customWidth="1"/>
    <col min="3083" max="3328" width="9" style="85"/>
    <col min="3329" max="3329" width="41" style="85" customWidth="1"/>
    <col min="3330" max="3331" width="15" style="85" customWidth="1"/>
    <col min="3332" max="3333" width="14.125" style="85" customWidth="1"/>
    <col min="3334" max="3334" width="15" style="85" customWidth="1"/>
    <col min="3335" max="3335" width="14.125" style="85" customWidth="1"/>
    <col min="3336" max="3336" width="14.75" style="85" customWidth="1"/>
    <col min="3337" max="3337" width="9.5" style="85" customWidth="1"/>
    <col min="3338" max="3338" width="13.375" style="85" customWidth="1"/>
    <col min="3339" max="3584" width="9" style="85"/>
    <col min="3585" max="3585" width="41" style="85" customWidth="1"/>
    <col min="3586" max="3587" width="15" style="85" customWidth="1"/>
    <col min="3588" max="3589" width="14.125" style="85" customWidth="1"/>
    <col min="3590" max="3590" width="15" style="85" customWidth="1"/>
    <col min="3591" max="3591" width="14.125" style="85" customWidth="1"/>
    <col min="3592" max="3592" width="14.75" style="85" customWidth="1"/>
    <col min="3593" max="3593" width="9.5" style="85" customWidth="1"/>
    <col min="3594" max="3594" width="13.375" style="85" customWidth="1"/>
    <col min="3595" max="3840" width="9" style="85"/>
    <col min="3841" max="3841" width="41" style="85" customWidth="1"/>
    <col min="3842" max="3843" width="15" style="85" customWidth="1"/>
    <col min="3844" max="3845" width="14.125" style="85" customWidth="1"/>
    <col min="3846" max="3846" width="15" style="85" customWidth="1"/>
    <col min="3847" max="3847" width="14.125" style="85" customWidth="1"/>
    <col min="3848" max="3848" width="14.75" style="85" customWidth="1"/>
    <col min="3849" max="3849" width="9.5" style="85" customWidth="1"/>
    <col min="3850" max="3850" width="13.375" style="85" customWidth="1"/>
    <col min="3851" max="4096" width="9" style="85"/>
    <col min="4097" max="4097" width="41" style="85" customWidth="1"/>
    <col min="4098" max="4099" width="15" style="85" customWidth="1"/>
    <col min="4100" max="4101" width="14.125" style="85" customWidth="1"/>
    <col min="4102" max="4102" width="15" style="85" customWidth="1"/>
    <col min="4103" max="4103" width="14.125" style="85" customWidth="1"/>
    <col min="4104" max="4104" width="14.75" style="85" customWidth="1"/>
    <col min="4105" max="4105" width="9.5" style="85" customWidth="1"/>
    <col min="4106" max="4106" width="13.375" style="85" customWidth="1"/>
    <col min="4107" max="4352" width="9" style="85"/>
    <col min="4353" max="4353" width="41" style="85" customWidth="1"/>
    <col min="4354" max="4355" width="15" style="85" customWidth="1"/>
    <col min="4356" max="4357" width="14.125" style="85" customWidth="1"/>
    <col min="4358" max="4358" width="15" style="85" customWidth="1"/>
    <col min="4359" max="4359" width="14.125" style="85" customWidth="1"/>
    <col min="4360" max="4360" width="14.75" style="85" customWidth="1"/>
    <col min="4361" max="4361" width="9.5" style="85" customWidth="1"/>
    <col min="4362" max="4362" width="13.375" style="85" customWidth="1"/>
    <col min="4363" max="4608" width="9" style="85"/>
    <col min="4609" max="4609" width="41" style="85" customWidth="1"/>
    <col min="4610" max="4611" width="15" style="85" customWidth="1"/>
    <col min="4612" max="4613" width="14.125" style="85" customWidth="1"/>
    <col min="4614" max="4614" width="15" style="85" customWidth="1"/>
    <col min="4615" max="4615" width="14.125" style="85" customWidth="1"/>
    <col min="4616" max="4616" width="14.75" style="85" customWidth="1"/>
    <col min="4617" max="4617" width="9.5" style="85" customWidth="1"/>
    <col min="4618" max="4618" width="13.375" style="85" customWidth="1"/>
    <col min="4619" max="4864" width="9" style="85"/>
    <col min="4865" max="4865" width="41" style="85" customWidth="1"/>
    <col min="4866" max="4867" width="15" style="85" customWidth="1"/>
    <col min="4868" max="4869" width="14.125" style="85" customWidth="1"/>
    <col min="4870" max="4870" width="15" style="85" customWidth="1"/>
    <col min="4871" max="4871" width="14.125" style="85" customWidth="1"/>
    <col min="4872" max="4872" width="14.75" style="85" customWidth="1"/>
    <col min="4873" max="4873" width="9.5" style="85" customWidth="1"/>
    <col min="4874" max="4874" width="13.375" style="85" customWidth="1"/>
    <col min="4875" max="5120" width="9" style="85"/>
    <col min="5121" max="5121" width="41" style="85" customWidth="1"/>
    <col min="5122" max="5123" width="15" style="85" customWidth="1"/>
    <col min="5124" max="5125" width="14.125" style="85" customWidth="1"/>
    <col min="5126" max="5126" width="15" style="85" customWidth="1"/>
    <col min="5127" max="5127" width="14.125" style="85" customWidth="1"/>
    <col min="5128" max="5128" width="14.75" style="85" customWidth="1"/>
    <col min="5129" max="5129" width="9.5" style="85" customWidth="1"/>
    <col min="5130" max="5130" width="13.375" style="85" customWidth="1"/>
    <col min="5131" max="5376" width="9" style="85"/>
    <col min="5377" max="5377" width="41" style="85" customWidth="1"/>
    <col min="5378" max="5379" width="15" style="85" customWidth="1"/>
    <col min="5380" max="5381" width="14.125" style="85" customWidth="1"/>
    <col min="5382" max="5382" width="15" style="85" customWidth="1"/>
    <col min="5383" max="5383" width="14.125" style="85" customWidth="1"/>
    <col min="5384" max="5384" width="14.75" style="85" customWidth="1"/>
    <col min="5385" max="5385" width="9.5" style="85" customWidth="1"/>
    <col min="5386" max="5386" width="13.375" style="85" customWidth="1"/>
    <col min="5387" max="5632" width="9" style="85"/>
    <col min="5633" max="5633" width="41" style="85" customWidth="1"/>
    <col min="5634" max="5635" width="15" style="85" customWidth="1"/>
    <col min="5636" max="5637" width="14.125" style="85" customWidth="1"/>
    <col min="5638" max="5638" width="15" style="85" customWidth="1"/>
    <col min="5639" max="5639" width="14.125" style="85" customWidth="1"/>
    <col min="5640" max="5640" width="14.75" style="85" customWidth="1"/>
    <col min="5641" max="5641" width="9.5" style="85" customWidth="1"/>
    <col min="5642" max="5642" width="13.375" style="85" customWidth="1"/>
    <col min="5643" max="5888" width="9" style="85"/>
    <col min="5889" max="5889" width="41" style="85" customWidth="1"/>
    <col min="5890" max="5891" width="15" style="85" customWidth="1"/>
    <col min="5892" max="5893" width="14.125" style="85" customWidth="1"/>
    <col min="5894" max="5894" width="15" style="85" customWidth="1"/>
    <col min="5895" max="5895" width="14.125" style="85" customWidth="1"/>
    <col min="5896" max="5896" width="14.75" style="85" customWidth="1"/>
    <col min="5897" max="5897" width="9.5" style="85" customWidth="1"/>
    <col min="5898" max="5898" width="13.375" style="85" customWidth="1"/>
    <col min="5899" max="6144" width="9" style="85"/>
    <col min="6145" max="6145" width="41" style="85" customWidth="1"/>
    <col min="6146" max="6147" width="15" style="85" customWidth="1"/>
    <col min="6148" max="6149" width="14.125" style="85" customWidth="1"/>
    <col min="6150" max="6150" width="15" style="85" customWidth="1"/>
    <col min="6151" max="6151" width="14.125" style="85" customWidth="1"/>
    <col min="6152" max="6152" width="14.75" style="85" customWidth="1"/>
    <col min="6153" max="6153" width="9.5" style="85" customWidth="1"/>
    <col min="6154" max="6154" width="13.375" style="85" customWidth="1"/>
    <col min="6155" max="6400" width="9" style="85"/>
    <col min="6401" max="6401" width="41" style="85" customWidth="1"/>
    <col min="6402" max="6403" width="15" style="85" customWidth="1"/>
    <col min="6404" max="6405" width="14.125" style="85" customWidth="1"/>
    <col min="6406" max="6406" width="15" style="85" customWidth="1"/>
    <col min="6407" max="6407" width="14.125" style="85" customWidth="1"/>
    <col min="6408" max="6408" width="14.75" style="85" customWidth="1"/>
    <col min="6409" max="6409" width="9.5" style="85" customWidth="1"/>
    <col min="6410" max="6410" width="13.375" style="85" customWidth="1"/>
    <col min="6411" max="6656" width="9" style="85"/>
    <col min="6657" max="6657" width="41" style="85" customWidth="1"/>
    <col min="6658" max="6659" width="15" style="85" customWidth="1"/>
    <col min="6660" max="6661" width="14.125" style="85" customWidth="1"/>
    <col min="6662" max="6662" width="15" style="85" customWidth="1"/>
    <col min="6663" max="6663" width="14.125" style="85" customWidth="1"/>
    <col min="6664" max="6664" width="14.75" style="85" customWidth="1"/>
    <col min="6665" max="6665" width="9.5" style="85" customWidth="1"/>
    <col min="6666" max="6666" width="13.375" style="85" customWidth="1"/>
    <col min="6667" max="6912" width="9" style="85"/>
    <col min="6913" max="6913" width="41" style="85" customWidth="1"/>
    <col min="6914" max="6915" width="15" style="85" customWidth="1"/>
    <col min="6916" max="6917" width="14.125" style="85" customWidth="1"/>
    <col min="6918" max="6918" width="15" style="85" customWidth="1"/>
    <col min="6919" max="6919" width="14.125" style="85" customWidth="1"/>
    <col min="6920" max="6920" width="14.75" style="85" customWidth="1"/>
    <col min="6921" max="6921" width="9.5" style="85" customWidth="1"/>
    <col min="6922" max="6922" width="13.375" style="85" customWidth="1"/>
    <col min="6923" max="7168" width="9" style="85"/>
    <col min="7169" max="7169" width="41" style="85" customWidth="1"/>
    <col min="7170" max="7171" width="15" style="85" customWidth="1"/>
    <col min="7172" max="7173" width="14.125" style="85" customWidth="1"/>
    <col min="7174" max="7174" width="15" style="85" customWidth="1"/>
    <col min="7175" max="7175" width="14.125" style="85" customWidth="1"/>
    <col min="7176" max="7176" width="14.75" style="85" customWidth="1"/>
    <col min="7177" max="7177" width="9.5" style="85" customWidth="1"/>
    <col min="7178" max="7178" width="13.375" style="85" customWidth="1"/>
    <col min="7179" max="7424" width="9" style="85"/>
    <col min="7425" max="7425" width="41" style="85" customWidth="1"/>
    <col min="7426" max="7427" width="15" style="85" customWidth="1"/>
    <col min="7428" max="7429" width="14.125" style="85" customWidth="1"/>
    <col min="7430" max="7430" width="15" style="85" customWidth="1"/>
    <col min="7431" max="7431" width="14.125" style="85" customWidth="1"/>
    <col min="7432" max="7432" width="14.75" style="85" customWidth="1"/>
    <col min="7433" max="7433" width="9.5" style="85" customWidth="1"/>
    <col min="7434" max="7434" width="13.375" style="85" customWidth="1"/>
    <col min="7435" max="7680" width="9" style="85"/>
    <col min="7681" max="7681" width="41" style="85" customWidth="1"/>
    <col min="7682" max="7683" width="15" style="85" customWidth="1"/>
    <col min="7684" max="7685" width="14.125" style="85" customWidth="1"/>
    <col min="7686" max="7686" width="15" style="85" customWidth="1"/>
    <col min="7687" max="7687" width="14.125" style="85" customWidth="1"/>
    <col min="7688" max="7688" width="14.75" style="85" customWidth="1"/>
    <col min="7689" max="7689" width="9.5" style="85" customWidth="1"/>
    <col min="7690" max="7690" width="13.375" style="85" customWidth="1"/>
    <col min="7691" max="7936" width="9" style="85"/>
    <col min="7937" max="7937" width="41" style="85" customWidth="1"/>
    <col min="7938" max="7939" width="15" style="85" customWidth="1"/>
    <col min="7940" max="7941" width="14.125" style="85" customWidth="1"/>
    <col min="7942" max="7942" width="15" style="85" customWidth="1"/>
    <col min="7943" max="7943" width="14.125" style="85" customWidth="1"/>
    <col min="7944" max="7944" width="14.75" style="85" customWidth="1"/>
    <col min="7945" max="7945" width="9.5" style="85" customWidth="1"/>
    <col min="7946" max="7946" width="13.375" style="85" customWidth="1"/>
    <col min="7947" max="8192" width="9" style="85"/>
    <col min="8193" max="8193" width="41" style="85" customWidth="1"/>
    <col min="8194" max="8195" width="15" style="85" customWidth="1"/>
    <col min="8196" max="8197" width="14.125" style="85" customWidth="1"/>
    <col min="8198" max="8198" width="15" style="85" customWidth="1"/>
    <col min="8199" max="8199" width="14.125" style="85" customWidth="1"/>
    <col min="8200" max="8200" width="14.75" style="85" customWidth="1"/>
    <col min="8201" max="8201" width="9.5" style="85" customWidth="1"/>
    <col min="8202" max="8202" width="13.375" style="85" customWidth="1"/>
    <col min="8203" max="8448" width="9" style="85"/>
    <col min="8449" max="8449" width="41" style="85" customWidth="1"/>
    <col min="8450" max="8451" width="15" style="85" customWidth="1"/>
    <col min="8452" max="8453" width="14.125" style="85" customWidth="1"/>
    <col min="8454" max="8454" width="15" style="85" customWidth="1"/>
    <col min="8455" max="8455" width="14.125" style="85" customWidth="1"/>
    <col min="8456" max="8456" width="14.75" style="85" customWidth="1"/>
    <col min="8457" max="8457" width="9.5" style="85" customWidth="1"/>
    <col min="8458" max="8458" width="13.375" style="85" customWidth="1"/>
    <col min="8459" max="8704" width="9" style="85"/>
    <col min="8705" max="8705" width="41" style="85" customWidth="1"/>
    <col min="8706" max="8707" width="15" style="85" customWidth="1"/>
    <col min="8708" max="8709" width="14.125" style="85" customWidth="1"/>
    <col min="8710" max="8710" width="15" style="85" customWidth="1"/>
    <col min="8711" max="8711" width="14.125" style="85" customWidth="1"/>
    <col min="8712" max="8712" width="14.75" style="85" customWidth="1"/>
    <col min="8713" max="8713" width="9.5" style="85" customWidth="1"/>
    <col min="8714" max="8714" width="13.375" style="85" customWidth="1"/>
    <col min="8715" max="8960" width="9" style="85"/>
    <col min="8961" max="8961" width="41" style="85" customWidth="1"/>
    <col min="8962" max="8963" width="15" style="85" customWidth="1"/>
    <col min="8964" max="8965" width="14.125" style="85" customWidth="1"/>
    <col min="8966" max="8966" width="15" style="85" customWidth="1"/>
    <col min="8967" max="8967" width="14.125" style="85" customWidth="1"/>
    <col min="8968" max="8968" width="14.75" style="85" customWidth="1"/>
    <col min="8969" max="8969" width="9.5" style="85" customWidth="1"/>
    <col min="8970" max="8970" width="13.375" style="85" customWidth="1"/>
    <col min="8971" max="9216" width="9" style="85"/>
    <col min="9217" max="9217" width="41" style="85" customWidth="1"/>
    <col min="9218" max="9219" width="15" style="85" customWidth="1"/>
    <col min="9220" max="9221" width="14.125" style="85" customWidth="1"/>
    <col min="9222" max="9222" width="15" style="85" customWidth="1"/>
    <col min="9223" max="9223" width="14.125" style="85" customWidth="1"/>
    <col min="9224" max="9224" width="14.75" style="85" customWidth="1"/>
    <col min="9225" max="9225" width="9.5" style="85" customWidth="1"/>
    <col min="9226" max="9226" width="13.375" style="85" customWidth="1"/>
    <col min="9227" max="9472" width="9" style="85"/>
    <col min="9473" max="9473" width="41" style="85" customWidth="1"/>
    <col min="9474" max="9475" width="15" style="85" customWidth="1"/>
    <col min="9476" max="9477" width="14.125" style="85" customWidth="1"/>
    <col min="9478" max="9478" width="15" style="85" customWidth="1"/>
    <col min="9479" max="9479" width="14.125" style="85" customWidth="1"/>
    <col min="9480" max="9480" width="14.75" style="85" customWidth="1"/>
    <col min="9481" max="9481" width="9.5" style="85" customWidth="1"/>
    <col min="9482" max="9482" width="13.375" style="85" customWidth="1"/>
    <col min="9483" max="9728" width="9" style="85"/>
    <col min="9729" max="9729" width="41" style="85" customWidth="1"/>
    <col min="9730" max="9731" width="15" style="85" customWidth="1"/>
    <col min="9732" max="9733" width="14.125" style="85" customWidth="1"/>
    <col min="9734" max="9734" width="15" style="85" customWidth="1"/>
    <col min="9735" max="9735" width="14.125" style="85" customWidth="1"/>
    <col min="9736" max="9736" width="14.75" style="85" customWidth="1"/>
    <col min="9737" max="9737" width="9.5" style="85" customWidth="1"/>
    <col min="9738" max="9738" width="13.375" style="85" customWidth="1"/>
    <col min="9739" max="9984" width="9" style="85"/>
    <col min="9985" max="9985" width="41" style="85" customWidth="1"/>
    <col min="9986" max="9987" width="15" style="85" customWidth="1"/>
    <col min="9988" max="9989" width="14.125" style="85" customWidth="1"/>
    <col min="9990" max="9990" width="15" style="85" customWidth="1"/>
    <col min="9991" max="9991" width="14.125" style="85" customWidth="1"/>
    <col min="9992" max="9992" width="14.75" style="85" customWidth="1"/>
    <col min="9993" max="9993" width="9.5" style="85" customWidth="1"/>
    <col min="9994" max="9994" width="13.375" style="85" customWidth="1"/>
    <col min="9995" max="10240" width="9" style="85"/>
    <col min="10241" max="10241" width="41" style="85" customWidth="1"/>
    <col min="10242" max="10243" width="15" style="85" customWidth="1"/>
    <col min="10244" max="10245" width="14.125" style="85" customWidth="1"/>
    <col min="10246" max="10246" width="15" style="85" customWidth="1"/>
    <col min="10247" max="10247" width="14.125" style="85" customWidth="1"/>
    <col min="10248" max="10248" width="14.75" style="85" customWidth="1"/>
    <col min="10249" max="10249" width="9.5" style="85" customWidth="1"/>
    <col min="10250" max="10250" width="13.375" style="85" customWidth="1"/>
    <col min="10251" max="10496" width="9" style="85"/>
    <col min="10497" max="10497" width="41" style="85" customWidth="1"/>
    <col min="10498" max="10499" width="15" style="85" customWidth="1"/>
    <col min="10500" max="10501" width="14.125" style="85" customWidth="1"/>
    <col min="10502" max="10502" width="15" style="85" customWidth="1"/>
    <col min="10503" max="10503" width="14.125" style="85" customWidth="1"/>
    <col min="10504" max="10504" width="14.75" style="85" customWidth="1"/>
    <col min="10505" max="10505" width="9.5" style="85" customWidth="1"/>
    <col min="10506" max="10506" width="13.375" style="85" customWidth="1"/>
    <col min="10507" max="10752" width="9" style="85"/>
    <col min="10753" max="10753" width="41" style="85" customWidth="1"/>
    <col min="10754" max="10755" width="15" style="85" customWidth="1"/>
    <col min="10756" max="10757" width="14.125" style="85" customWidth="1"/>
    <col min="10758" max="10758" width="15" style="85" customWidth="1"/>
    <col min="10759" max="10759" width="14.125" style="85" customWidth="1"/>
    <col min="10760" max="10760" width="14.75" style="85" customWidth="1"/>
    <col min="10761" max="10761" width="9.5" style="85" customWidth="1"/>
    <col min="10762" max="10762" width="13.375" style="85" customWidth="1"/>
    <col min="10763" max="11008" width="9" style="85"/>
    <col min="11009" max="11009" width="41" style="85" customWidth="1"/>
    <col min="11010" max="11011" width="15" style="85" customWidth="1"/>
    <col min="11012" max="11013" width="14.125" style="85" customWidth="1"/>
    <col min="11014" max="11014" width="15" style="85" customWidth="1"/>
    <col min="11015" max="11015" width="14.125" style="85" customWidth="1"/>
    <col min="11016" max="11016" width="14.75" style="85" customWidth="1"/>
    <col min="11017" max="11017" width="9.5" style="85" customWidth="1"/>
    <col min="11018" max="11018" width="13.375" style="85" customWidth="1"/>
    <col min="11019" max="11264" width="9" style="85"/>
    <col min="11265" max="11265" width="41" style="85" customWidth="1"/>
    <col min="11266" max="11267" width="15" style="85" customWidth="1"/>
    <col min="11268" max="11269" width="14.125" style="85" customWidth="1"/>
    <col min="11270" max="11270" width="15" style="85" customWidth="1"/>
    <col min="11271" max="11271" width="14.125" style="85" customWidth="1"/>
    <col min="11272" max="11272" width="14.75" style="85" customWidth="1"/>
    <col min="11273" max="11273" width="9.5" style="85" customWidth="1"/>
    <col min="11274" max="11274" width="13.375" style="85" customWidth="1"/>
    <col min="11275" max="11520" width="9" style="85"/>
    <col min="11521" max="11521" width="41" style="85" customWidth="1"/>
    <col min="11522" max="11523" width="15" style="85" customWidth="1"/>
    <col min="11524" max="11525" width="14.125" style="85" customWidth="1"/>
    <col min="11526" max="11526" width="15" style="85" customWidth="1"/>
    <col min="11527" max="11527" width="14.125" style="85" customWidth="1"/>
    <col min="11528" max="11528" width="14.75" style="85" customWidth="1"/>
    <col min="11529" max="11529" width="9.5" style="85" customWidth="1"/>
    <col min="11530" max="11530" width="13.375" style="85" customWidth="1"/>
    <col min="11531" max="11776" width="9" style="85"/>
    <col min="11777" max="11777" width="41" style="85" customWidth="1"/>
    <col min="11778" max="11779" width="15" style="85" customWidth="1"/>
    <col min="11780" max="11781" width="14.125" style="85" customWidth="1"/>
    <col min="11782" max="11782" width="15" style="85" customWidth="1"/>
    <col min="11783" max="11783" width="14.125" style="85" customWidth="1"/>
    <col min="11784" max="11784" width="14.75" style="85" customWidth="1"/>
    <col min="11785" max="11785" width="9.5" style="85" customWidth="1"/>
    <col min="11786" max="11786" width="13.375" style="85" customWidth="1"/>
    <col min="11787" max="12032" width="9" style="85"/>
    <col min="12033" max="12033" width="41" style="85" customWidth="1"/>
    <col min="12034" max="12035" width="15" style="85" customWidth="1"/>
    <col min="12036" max="12037" width="14.125" style="85" customWidth="1"/>
    <col min="12038" max="12038" width="15" style="85" customWidth="1"/>
    <col min="12039" max="12039" width="14.125" style="85" customWidth="1"/>
    <col min="12040" max="12040" width="14.75" style="85" customWidth="1"/>
    <col min="12041" max="12041" width="9.5" style="85" customWidth="1"/>
    <col min="12042" max="12042" width="13.375" style="85" customWidth="1"/>
    <col min="12043" max="12288" width="9" style="85"/>
    <col min="12289" max="12289" width="41" style="85" customWidth="1"/>
    <col min="12290" max="12291" width="15" style="85" customWidth="1"/>
    <col min="12292" max="12293" width="14.125" style="85" customWidth="1"/>
    <col min="12294" max="12294" width="15" style="85" customWidth="1"/>
    <col min="12295" max="12295" width="14.125" style="85" customWidth="1"/>
    <col min="12296" max="12296" width="14.75" style="85" customWidth="1"/>
    <col min="12297" max="12297" width="9.5" style="85" customWidth="1"/>
    <col min="12298" max="12298" width="13.375" style="85" customWidth="1"/>
    <col min="12299" max="12544" width="9" style="85"/>
    <col min="12545" max="12545" width="41" style="85" customWidth="1"/>
    <col min="12546" max="12547" width="15" style="85" customWidth="1"/>
    <col min="12548" max="12549" width="14.125" style="85" customWidth="1"/>
    <col min="12550" max="12550" width="15" style="85" customWidth="1"/>
    <col min="12551" max="12551" width="14.125" style="85" customWidth="1"/>
    <col min="12552" max="12552" width="14.75" style="85" customWidth="1"/>
    <col min="12553" max="12553" width="9.5" style="85" customWidth="1"/>
    <col min="12554" max="12554" width="13.375" style="85" customWidth="1"/>
    <col min="12555" max="12800" width="9" style="85"/>
    <col min="12801" max="12801" width="41" style="85" customWidth="1"/>
    <col min="12802" max="12803" width="15" style="85" customWidth="1"/>
    <col min="12804" max="12805" width="14.125" style="85" customWidth="1"/>
    <col min="12806" max="12806" width="15" style="85" customWidth="1"/>
    <col min="12807" max="12807" width="14.125" style="85" customWidth="1"/>
    <col min="12808" max="12808" width="14.75" style="85" customWidth="1"/>
    <col min="12809" max="12809" width="9.5" style="85" customWidth="1"/>
    <col min="12810" max="12810" width="13.375" style="85" customWidth="1"/>
    <col min="12811" max="13056" width="9" style="85"/>
    <col min="13057" max="13057" width="41" style="85" customWidth="1"/>
    <col min="13058" max="13059" width="15" style="85" customWidth="1"/>
    <col min="13060" max="13061" width="14.125" style="85" customWidth="1"/>
    <col min="13062" max="13062" width="15" style="85" customWidth="1"/>
    <col min="13063" max="13063" width="14.125" style="85" customWidth="1"/>
    <col min="13064" max="13064" width="14.75" style="85" customWidth="1"/>
    <col min="13065" max="13065" width="9.5" style="85" customWidth="1"/>
    <col min="13066" max="13066" width="13.375" style="85" customWidth="1"/>
    <col min="13067" max="13312" width="9" style="85"/>
    <col min="13313" max="13313" width="41" style="85" customWidth="1"/>
    <col min="13314" max="13315" width="15" style="85" customWidth="1"/>
    <col min="13316" max="13317" width="14.125" style="85" customWidth="1"/>
    <col min="13318" max="13318" width="15" style="85" customWidth="1"/>
    <col min="13319" max="13319" width="14.125" style="85" customWidth="1"/>
    <col min="13320" max="13320" width="14.75" style="85" customWidth="1"/>
    <col min="13321" max="13321" width="9.5" style="85" customWidth="1"/>
    <col min="13322" max="13322" width="13.375" style="85" customWidth="1"/>
    <col min="13323" max="13568" width="9" style="85"/>
    <col min="13569" max="13569" width="41" style="85" customWidth="1"/>
    <col min="13570" max="13571" width="15" style="85" customWidth="1"/>
    <col min="13572" max="13573" width="14.125" style="85" customWidth="1"/>
    <col min="13574" max="13574" width="15" style="85" customWidth="1"/>
    <col min="13575" max="13575" width="14.125" style="85" customWidth="1"/>
    <col min="13576" max="13576" width="14.75" style="85" customWidth="1"/>
    <col min="13577" max="13577" width="9.5" style="85" customWidth="1"/>
    <col min="13578" max="13578" width="13.375" style="85" customWidth="1"/>
    <col min="13579" max="13824" width="9" style="85"/>
    <col min="13825" max="13825" width="41" style="85" customWidth="1"/>
    <col min="13826" max="13827" width="15" style="85" customWidth="1"/>
    <col min="13828" max="13829" width="14.125" style="85" customWidth="1"/>
    <col min="13830" max="13830" width="15" style="85" customWidth="1"/>
    <col min="13831" max="13831" width="14.125" style="85" customWidth="1"/>
    <col min="13832" max="13832" width="14.75" style="85" customWidth="1"/>
    <col min="13833" max="13833" width="9.5" style="85" customWidth="1"/>
    <col min="13834" max="13834" width="13.375" style="85" customWidth="1"/>
    <col min="13835" max="14080" width="9" style="85"/>
    <col min="14081" max="14081" width="41" style="85" customWidth="1"/>
    <col min="14082" max="14083" width="15" style="85" customWidth="1"/>
    <col min="14084" max="14085" width="14.125" style="85" customWidth="1"/>
    <col min="14086" max="14086" width="15" style="85" customWidth="1"/>
    <col min="14087" max="14087" width="14.125" style="85" customWidth="1"/>
    <col min="14088" max="14088" width="14.75" style="85" customWidth="1"/>
    <col min="14089" max="14089" width="9.5" style="85" customWidth="1"/>
    <col min="14090" max="14090" width="13.375" style="85" customWidth="1"/>
    <col min="14091" max="14336" width="9" style="85"/>
    <col min="14337" max="14337" width="41" style="85" customWidth="1"/>
    <col min="14338" max="14339" width="15" style="85" customWidth="1"/>
    <col min="14340" max="14341" width="14.125" style="85" customWidth="1"/>
    <col min="14342" max="14342" width="15" style="85" customWidth="1"/>
    <col min="14343" max="14343" width="14.125" style="85" customWidth="1"/>
    <col min="14344" max="14344" width="14.75" style="85" customWidth="1"/>
    <col min="14345" max="14345" width="9.5" style="85" customWidth="1"/>
    <col min="14346" max="14346" width="13.375" style="85" customWidth="1"/>
    <col min="14347" max="14592" width="9" style="85"/>
    <col min="14593" max="14593" width="41" style="85" customWidth="1"/>
    <col min="14594" max="14595" width="15" style="85" customWidth="1"/>
    <col min="14596" max="14597" width="14.125" style="85" customWidth="1"/>
    <col min="14598" max="14598" width="15" style="85" customWidth="1"/>
    <col min="14599" max="14599" width="14.125" style="85" customWidth="1"/>
    <col min="14600" max="14600" width="14.75" style="85" customWidth="1"/>
    <col min="14601" max="14601" width="9.5" style="85" customWidth="1"/>
    <col min="14602" max="14602" width="13.375" style="85" customWidth="1"/>
    <col min="14603" max="14848" width="9" style="85"/>
    <col min="14849" max="14849" width="41" style="85" customWidth="1"/>
    <col min="14850" max="14851" width="15" style="85" customWidth="1"/>
    <col min="14852" max="14853" width="14.125" style="85" customWidth="1"/>
    <col min="14854" max="14854" width="15" style="85" customWidth="1"/>
    <col min="14855" max="14855" width="14.125" style="85" customWidth="1"/>
    <col min="14856" max="14856" width="14.75" style="85" customWidth="1"/>
    <col min="14857" max="14857" width="9.5" style="85" customWidth="1"/>
    <col min="14858" max="14858" width="13.375" style="85" customWidth="1"/>
    <col min="14859" max="15104" width="9" style="85"/>
    <col min="15105" max="15105" width="41" style="85" customWidth="1"/>
    <col min="15106" max="15107" width="15" style="85" customWidth="1"/>
    <col min="15108" max="15109" width="14.125" style="85" customWidth="1"/>
    <col min="15110" max="15110" width="15" style="85" customWidth="1"/>
    <col min="15111" max="15111" width="14.125" style="85" customWidth="1"/>
    <col min="15112" max="15112" width="14.75" style="85" customWidth="1"/>
    <col min="15113" max="15113" width="9.5" style="85" customWidth="1"/>
    <col min="15114" max="15114" width="13.375" style="85" customWidth="1"/>
    <col min="15115" max="15360" width="9" style="85"/>
    <col min="15361" max="15361" width="41" style="85" customWidth="1"/>
    <col min="15362" max="15363" width="15" style="85" customWidth="1"/>
    <col min="15364" max="15365" width="14.125" style="85" customWidth="1"/>
    <col min="15366" max="15366" width="15" style="85" customWidth="1"/>
    <col min="15367" max="15367" width="14.125" style="85" customWidth="1"/>
    <col min="15368" max="15368" width="14.75" style="85" customWidth="1"/>
    <col min="15369" max="15369" width="9.5" style="85" customWidth="1"/>
    <col min="15370" max="15370" width="13.375" style="85" customWidth="1"/>
    <col min="15371" max="15616" width="9" style="85"/>
    <col min="15617" max="15617" width="41" style="85" customWidth="1"/>
    <col min="15618" max="15619" width="15" style="85" customWidth="1"/>
    <col min="15620" max="15621" width="14.125" style="85" customWidth="1"/>
    <col min="15622" max="15622" width="15" style="85" customWidth="1"/>
    <col min="15623" max="15623" width="14.125" style="85" customWidth="1"/>
    <col min="15624" max="15624" width="14.75" style="85" customWidth="1"/>
    <col min="15625" max="15625" width="9.5" style="85" customWidth="1"/>
    <col min="15626" max="15626" width="13.375" style="85" customWidth="1"/>
    <col min="15627" max="15872" width="9" style="85"/>
    <col min="15873" max="15873" width="41" style="85" customWidth="1"/>
    <col min="15874" max="15875" width="15" style="85" customWidth="1"/>
    <col min="15876" max="15877" width="14.125" style="85" customWidth="1"/>
    <col min="15878" max="15878" width="15" style="85" customWidth="1"/>
    <col min="15879" max="15879" width="14.125" style="85" customWidth="1"/>
    <col min="15880" max="15880" width="14.75" style="85" customWidth="1"/>
    <col min="15881" max="15881" width="9.5" style="85" customWidth="1"/>
    <col min="15882" max="15882" width="13.375" style="85" customWidth="1"/>
    <col min="15883" max="16128" width="9" style="85"/>
    <col min="16129" max="16129" width="41" style="85" customWidth="1"/>
    <col min="16130" max="16131" width="15" style="85" customWidth="1"/>
    <col min="16132" max="16133" width="14.125" style="85" customWidth="1"/>
    <col min="16134" max="16134" width="15" style="85" customWidth="1"/>
    <col min="16135" max="16135" width="14.125" style="85" customWidth="1"/>
    <col min="16136" max="16136" width="14.75" style="85" customWidth="1"/>
    <col min="16137" max="16137" width="9.5" style="85" customWidth="1"/>
    <col min="16138" max="16138" width="13.375" style="85" customWidth="1"/>
    <col min="16139" max="16384" width="9" style="85"/>
  </cols>
  <sheetData>
    <row r="1" s="83" customFormat="1" ht="27" spans="1:7">
      <c r="A1" s="88" t="s">
        <v>45</v>
      </c>
      <c r="B1" s="88"/>
      <c r="C1" s="88"/>
      <c r="D1" s="88"/>
      <c r="E1" s="88"/>
      <c r="F1" s="88"/>
      <c r="G1" s="88"/>
    </row>
    <row r="2" s="2" customFormat="1" ht="14.25" spans="1:7">
      <c r="A2" s="8" t="s">
        <v>44</v>
      </c>
      <c r="E2" s="89"/>
      <c r="F2" s="90"/>
      <c r="G2" s="91" t="s">
        <v>57</v>
      </c>
    </row>
    <row r="3" s="3" customFormat="1" ht="14.25" spans="1:7">
      <c r="A3" s="11" t="s">
        <v>58</v>
      </c>
      <c r="B3" s="92" t="s">
        <v>59</v>
      </c>
      <c r="C3" s="93"/>
      <c r="D3" s="93"/>
      <c r="E3" s="93"/>
      <c r="F3" s="94" t="s">
        <v>59</v>
      </c>
      <c r="G3" s="94"/>
    </row>
    <row r="4" s="3" customFormat="1" ht="28.5" spans="1:7">
      <c r="A4" s="11"/>
      <c r="B4" s="11" t="s">
        <v>61</v>
      </c>
      <c r="C4" s="11" t="s">
        <v>680</v>
      </c>
      <c r="D4" s="11" t="s">
        <v>777</v>
      </c>
      <c r="E4" s="11" t="s">
        <v>65</v>
      </c>
      <c r="F4" s="95" t="s">
        <v>61</v>
      </c>
      <c r="G4" s="16" t="s">
        <v>66</v>
      </c>
    </row>
    <row r="5" spans="1:11">
      <c r="A5" s="23" t="s">
        <v>791</v>
      </c>
      <c r="B5" s="96"/>
      <c r="C5" s="97"/>
      <c r="D5" s="97"/>
      <c r="E5" s="98"/>
      <c r="F5" s="99"/>
      <c r="G5" s="99"/>
      <c r="H5" s="100"/>
      <c r="I5" s="106"/>
      <c r="J5" s="107"/>
      <c r="K5" s="107"/>
    </row>
    <row r="6" spans="1:11">
      <c r="A6" s="101" t="s">
        <v>792</v>
      </c>
      <c r="B6" s="96"/>
      <c r="C6" s="97"/>
      <c r="D6" s="97"/>
      <c r="E6" s="98"/>
      <c r="F6" s="99"/>
      <c r="G6" s="99"/>
      <c r="H6" s="100"/>
      <c r="I6" s="106"/>
      <c r="J6" s="107"/>
      <c r="K6" s="107"/>
    </row>
    <row r="7" spans="1:11">
      <c r="A7" s="102" t="s">
        <v>793</v>
      </c>
      <c r="B7" s="96"/>
      <c r="C7" s="97"/>
      <c r="D7" s="97"/>
      <c r="E7" s="98"/>
      <c r="F7" s="99"/>
      <c r="G7" s="99"/>
      <c r="H7" s="100"/>
      <c r="I7" s="106"/>
      <c r="J7" s="107"/>
      <c r="K7" s="107"/>
    </row>
    <row r="8" spans="1:11">
      <c r="A8" s="102" t="s">
        <v>794</v>
      </c>
      <c r="B8" s="96"/>
      <c r="C8" s="97"/>
      <c r="D8" s="97"/>
      <c r="E8" s="98"/>
      <c r="F8" s="99"/>
      <c r="G8" s="99"/>
      <c r="H8" s="100"/>
      <c r="I8" s="106"/>
      <c r="J8" s="107"/>
      <c r="K8" s="107"/>
    </row>
    <row r="9" spans="1:11">
      <c r="A9" s="102" t="s">
        <v>795</v>
      </c>
      <c r="B9" s="96"/>
      <c r="C9" s="97"/>
      <c r="D9" s="97"/>
      <c r="E9" s="98"/>
      <c r="F9" s="99"/>
      <c r="G9" s="99"/>
      <c r="H9" s="100"/>
      <c r="I9" s="106"/>
      <c r="J9" s="107"/>
      <c r="K9" s="107"/>
    </row>
    <row r="10" spans="1:11">
      <c r="A10" s="102" t="s">
        <v>796</v>
      </c>
      <c r="B10" s="96"/>
      <c r="C10" s="97"/>
      <c r="D10" s="97"/>
      <c r="E10" s="98"/>
      <c r="F10" s="99"/>
      <c r="G10" s="99"/>
      <c r="H10" s="100"/>
      <c r="I10" s="106"/>
      <c r="J10" s="107"/>
      <c r="K10" s="107"/>
    </row>
    <row r="11" spans="1:11">
      <c r="A11" s="102" t="s">
        <v>797</v>
      </c>
      <c r="B11" s="96"/>
      <c r="C11" s="97"/>
      <c r="D11" s="97"/>
      <c r="E11" s="98"/>
      <c r="F11" s="99"/>
      <c r="G11" s="99"/>
      <c r="H11" s="100"/>
      <c r="I11" s="106"/>
      <c r="J11" s="107"/>
      <c r="K11" s="107"/>
    </row>
    <row r="12" spans="1:11">
      <c r="A12" s="102" t="s">
        <v>794</v>
      </c>
      <c r="B12" s="96"/>
      <c r="C12" s="97"/>
      <c r="D12" s="97"/>
      <c r="E12" s="98"/>
      <c r="F12" s="99"/>
      <c r="G12" s="99"/>
      <c r="H12" s="100"/>
      <c r="I12" s="106"/>
      <c r="J12" s="107"/>
      <c r="K12" s="107"/>
    </row>
    <row r="13" s="84" customFormat="1" spans="1:10">
      <c r="A13" s="102" t="s">
        <v>798</v>
      </c>
      <c r="B13" s="96"/>
      <c r="C13" s="97"/>
      <c r="D13" s="97"/>
      <c r="E13" s="98"/>
      <c r="F13" s="99"/>
      <c r="G13" s="99"/>
      <c r="H13" s="100"/>
      <c r="J13" s="108"/>
    </row>
    <row r="14" s="84" customFormat="1" spans="1:8">
      <c r="A14" s="102" t="s">
        <v>799</v>
      </c>
      <c r="B14" s="96"/>
      <c r="C14" s="97"/>
      <c r="D14" s="97"/>
      <c r="E14" s="98"/>
      <c r="F14" s="99"/>
      <c r="G14" s="99"/>
      <c r="H14" s="100"/>
    </row>
    <row r="15" s="84" customFormat="1" spans="1:8">
      <c r="A15" s="102" t="s">
        <v>800</v>
      </c>
      <c r="B15" s="96"/>
      <c r="C15" s="97"/>
      <c r="D15" s="97"/>
      <c r="E15" s="98"/>
      <c r="F15" s="99"/>
      <c r="G15" s="99"/>
      <c r="H15" s="100"/>
    </row>
    <row r="16" s="84" customFormat="1" spans="1:8">
      <c r="A16" s="102" t="s">
        <v>801</v>
      </c>
      <c r="B16" s="96"/>
      <c r="C16" s="97"/>
      <c r="D16" s="97"/>
      <c r="E16" s="98"/>
      <c r="F16" s="99"/>
      <c r="G16" s="99"/>
      <c r="H16" s="100"/>
    </row>
    <row r="17" s="84" customFormat="1" spans="1:8">
      <c r="A17" s="102" t="s">
        <v>802</v>
      </c>
      <c r="B17" s="96"/>
      <c r="C17" s="97"/>
      <c r="D17" s="97"/>
      <c r="E17" s="98"/>
      <c r="F17" s="99"/>
      <c r="G17" s="99"/>
      <c r="H17" s="100"/>
    </row>
    <row r="18" s="84" customFormat="1" spans="1:8">
      <c r="A18" s="102" t="s">
        <v>803</v>
      </c>
      <c r="B18" s="96"/>
      <c r="C18" s="97"/>
      <c r="D18" s="97"/>
      <c r="E18" s="98"/>
      <c r="F18" s="99"/>
      <c r="G18" s="99"/>
      <c r="H18" s="100"/>
    </row>
    <row r="19" s="84" customFormat="1" spans="1:8">
      <c r="A19" s="102" t="s">
        <v>804</v>
      </c>
      <c r="B19" s="96"/>
      <c r="C19" s="97"/>
      <c r="D19" s="97"/>
      <c r="E19" s="98"/>
      <c r="F19" s="99"/>
      <c r="G19" s="99"/>
      <c r="H19" s="100"/>
    </row>
    <row r="20" spans="1:8">
      <c r="A20" s="103" t="s">
        <v>805</v>
      </c>
      <c r="B20" s="96"/>
      <c r="C20" s="97"/>
      <c r="D20" s="97"/>
      <c r="E20" s="98"/>
      <c r="F20" s="99"/>
      <c r="G20" s="99"/>
      <c r="H20" s="100"/>
    </row>
    <row r="21" spans="1:8">
      <c r="A21" s="102" t="s">
        <v>806</v>
      </c>
      <c r="B21" s="96"/>
      <c r="C21" s="97"/>
      <c r="D21" s="97"/>
      <c r="E21" s="98"/>
      <c r="F21" s="99"/>
      <c r="G21" s="99"/>
      <c r="H21" s="100"/>
    </row>
    <row r="22" spans="1:8">
      <c r="A22" s="103" t="s">
        <v>807</v>
      </c>
      <c r="B22" s="96"/>
      <c r="C22" s="97"/>
      <c r="D22" s="97"/>
      <c r="E22" s="98"/>
      <c r="F22" s="99"/>
      <c r="G22" s="99"/>
      <c r="H22" s="100"/>
    </row>
    <row r="23" spans="1:8">
      <c r="A23" s="103" t="s">
        <v>808</v>
      </c>
      <c r="B23" s="96"/>
      <c r="C23" s="97"/>
      <c r="D23" s="97"/>
      <c r="E23" s="98"/>
      <c r="F23" s="99"/>
      <c r="G23" s="99"/>
      <c r="H23" s="100"/>
    </row>
    <row r="24" ht="14.25" spans="1:7">
      <c r="A24" s="103" t="s">
        <v>809</v>
      </c>
      <c r="B24" s="96"/>
      <c r="C24" s="97"/>
      <c r="D24" s="97"/>
      <c r="E24" s="98"/>
      <c r="F24" s="99"/>
      <c r="G24" s="99"/>
    </row>
    <row r="25" ht="14.25" spans="1:7">
      <c r="A25" s="2"/>
      <c r="B25" s="2"/>
      <c r="C25" s="2"/>
      <c r="D25" s="2"/>
      <c r="E25" s="104"/>
      <c r="F25" s="90"/>
      <c r="G25" s="90"/>
    </row>
    <row r="26" ht="14.25" spans="1:7">
      <c r="A26" s="105" t="s">
        <v>790</v>
      </c>
      <c r="B26" s="2"/>
      <c r="C26" s="2"/>
      <c r="D26" s="2"/>
      <c r="E26" s="104"/>
      <c r="F26" s="90"/>
      <c r="G26" s="90"/>
    </row>
  </sheetData>
  <mergeCells count="4">
    <mergeCell ref="A1:G1"/>
    <mergeCell ref="B3:E3"/>
    <mergeCell ref="F3:G3"/>
    <mergeCell ref="A3:A4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view="pageBreakPreview" zoomScaleNormal="100" topLeftCell="C1" workbookViewId="0">
      <selection activeCell="G37" sqref="G37"/>
    </sheetView>
  </sheetViews>
  <sheetFormatPr defaultColWidth="9" defaultRowHeight="14.25"/>
  <cols>
    <col min="1" max="15" width="9.375" style="75" customWidth="1"/>
    <col min="16" max="17" width="9" style="75"/>
    <col min="18" max="18" width="9" style="75" customWidth="1"/>
    <col min="19" max="16384" width="9" style="75"/>
  </cols>
  <sheetData>
    <row r="1" ht="13.5" customHeight="1" spans="1:11">
      <c r="A1" s="76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13.5" customHeight="1" spans="1:1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3.5" customHeight="1" spans="1:1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13.5" customHeight="1" spans="1:1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ht="13.5" customHeight="1" spans="1:1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ht="13.5" customHeight="1" spans="1:1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ht="13.5" customHeight="1" spans="1:1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ht="13.5" customHeight="1" spans="1:1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ht="13.5" customHeight="1" spans="1:1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ht="13.5" customHeight="1" spans="1:1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ht="12.75" customHeight="1" spans="1:1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ht="13.5" customHeight="1" spans="1:1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7.25" customHeight="1"/>
    <row r="20" ht="17.25" customHeight="1" spans="6:6">
      <c r="F20" s="78"/>
    </row>
    <row r="21" ht="17.25" customHeight="1"/>
    <row r="22" ht="17.25" customHeight="1" spans="1:11">
      <c r="A22" s="79"/>
      <c r="B22" s="79"/>
      <c r="C22" s="79"/>
      <c r="D22" s="79"/>
      <c r="E22" s="79"/>
      <c r="F22" s="80"/>
      <c r="G22" s="79"/>
      <c r="H22" s="79"/>
      <c r="I22" s="79"/>
      <c r="J22" s="79"/>
      <c r="K22" s="79"/>
    </row>
    <row r="23" ht="17.25" customHeight="1" spans="1:11">
      <c r="A23" s="79"/>
      <c r="B23" s="79"/>
      <c r="C23" s="79"/>
      <c r="D23" s="79"/>
      <c r="E23" s="79"/>
      <c r="F23" s="80"/>
      <c r="G23" s="79"/>
      <c r="H23" s="79"/>
      <c r="I23" s="79"/>
      <c r="J23" s="79"/>
      <c r="K23" s="79"/>
    </row>
    <row r="24" ht="17.25" customHeight="1" spans="1:1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ht="17.25" customHeight="1" spans="6:11">
      <c r="F25" s="82"/>
      <c r="G25" s="82"/>
      <c r="H25" s="82"/>
      <c r="I25" s="82"/>
      <c r="J25" s="82"/>
      <c r="K25" s="82"/>
    </row>
    <row r="26" ht="17.25" customHeight="1" spans="6:11">
      <c r="F26" s="82"/>
      <c r="G26" s="82"/>
      <c r="H26" s="82"/>
      <c r="I26" s="82"/>
      <c r="J26" s="82"/>
      <c r="K26" s="82"/>
    </row>
    <row r="27" ht="17.25" customHeight="1" spans="6:11">
      <c r="F27" s="82"/>
      <c r="G27" s="82"/>
      <c r="H27" s="82"/>
      <c r="I27" s="82"/>
      <c r="J27" s="82"/>
      <c r="K27" s="82"/>
    </row>
    <row r="28" ht="17.25" customHeight="1" spans="6:11">
      <c r="F28" s="82"/>
      <c r="G28" s="82"/>
      <c r="H28" s="82"/>
      <c r="I28" s="82"/>
      <c r="J28" s="82"/>
      <c r="K28" s="82"/>
    </row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</sheetData>
  <mergeCells count="1">
    <mergeCell ref="A1:K8"/>
  </mergeCells>
  <printOptions horizontalCentered="1" verticalCentered="1"/>
  <pageMargins left="0.78740157480315" right="0.78740157480315" top="0.78740157480315" bottom="0.78740157480315" header="0.31496062992126" footer="0.31496062992126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view="pageBreakPreview" zoomScale="96" zoomScaleNormal="100" workbookViewId="0">
      <selection activeCell="A2" sqref="A2:H2"/>
    </sheetView>
  </sheetViews>
  <sheetFormatPr defaultColWidth="9" defaultRowHeight="14.25"/>
  <cols>
    <col min="1" max="1" width="42.125" customWidth="1"/>
    <col min="2" max="8" width="15" customWidth="1"/>
    <col min="9" max="9" width="9" hidden="1" customWidth="1"/>
  </cols>
  <sheetData>
    <row r="1" ht="33" customHeight="1"/>
    <row r="2" ht="48" customHeight="1" spans="1:8">
      <c r="A2" s="29" t="s">
        <v>47</v>
      </c>
      <c r="B2" s="29"/>
      <c r="C2" s="29"/>
      <c r="D2" s="29"/>
      <c r="E2" s="29"/>
      <c r="F2" s="29"/>
      <c r="G2" s="29"/>
      <c r="H2" s="29"/>
    </row>
    <row r="3" ht="15" customHeight="1" spans="1:8">
      <c r="A3" s="30" t="s">
        <v>46</v>
      </c>
      <c r="B3" s="31"/>
      <c r="C3" s="31"/>
      <c r="D3" s="32"/>
      <c r="H3" s="33" t="s">
        <v>57</v>
      </c>
    </row>
    <row r="4" customFormat="1" ht="29.25" customHeight="1" spans="1:8">
      <c r="A4" s="34" t="s">
        <v>58</v>
      </c>
      <c r="B4" s="59" t="s">
        <v>59</v>
      </c>
      <c r="C4" s="59"/>
      <c r="D4" s="59"/>
      <c r="E4" s="59"/>
      <c r="F4" s="59"/>
      <c r="G4" s="60" t="s">
        <v>60</v>
      </c>
      <c r="H4" s="60"/>
    </row>
    <row r="5" customFormat="1" ht="29.25" customHeight="1" spans="1:8">
      <c r="A5" s="34"/>
      <c r="B5" s="34" t="s">
        <v>61</v>
      </c>
      <c r="C5" s="34" t="s">
        <v>62</v>
      </c>
      <c r="D5" s="34" t="s">
        <v>63</v>
      </c>
      <c r="E5" s="34" t="s">
        <v>64</v>
      </c>
      <c r="F5" s="34" t="s">
        <v>65</v>
      </c>
      <c r="G5" s="34" t="s">
        <v>61</v>
      </c>
      <c r="H5" s="61" t="s">
        <v>66</v>
      </c>
    </row>
    <row r="6" ht="29.25" customHeight="1" spans="1:9">
      <c r="A6" s="62" t="s">
        <v>810</v>
      </c>
      <c r="B6" s="39">
        <f>B7+B9+B10+B11+B12</f>
        <v>169</v>
      </c>
      <c r="C6" s="39">
        <f>C7+C9+C10+C11+C12</f>
        <v>0</v>
      </c>
      <c r="D6" s="39">
        <f>D7+D9+D10+D11+D12</f>
        <v>0</v>
      </c>
      <c r="E6" s="63"/>
      <c r="F6" s="63">
        <f t="shared" ref="F6:F8" si="0">D6/I6*100</f>
        <v>0</v>
      </c>
      <c r="G6" s="39">
        <f>G7</f>
        <v>29</v>
      </c>
      <c r="H6" s="64"/>
      <c r="I6">
        <v>35</v>
      </c>
    </row>
    <row r="7" ht="29.25" customHeight="1" spans="1:9">
      <c r="A7" s="65" t="s">
        <v>811</v>
      </c>
      <c r="B7" s="43">
        <f t="shared" ref="B7:G7" si="1">B8</f>
        <v>169</v>
      </c>
      <c r="C7" s="43">
        <f t="shared" si="1"/>
        <v>0</v>
      </c>
      <c r="D7" s="43">
        <f t="shared" si="1"/>
        <v>0</v>
      </c>
      <c r="E7" s="63"/>
      <c r="F7" s="63">
        <f t="shared" si="0"/>
        <v>0</v>
      </c>
      <c r="G7" s="43">
        <f t="shared" si="1"/>
        <v>29</v>
      </c>
      <c r="H7" s="63"/>
      <c r="I7">
        <v>35</v>
      </c>
    </row>
    <row r="8" ht="29.25" customHeight="1" spans="1:9">
      <c r="A8" s="65" t="s">
        <v>812</v>
      </c>
      <c r="B8" s="43">
        <v>169</v>
      </c>
      <c r="C8" s="43">
        <v>0</v>
      </c>
      <c r="D8" s="43"/>
      <c r="E8" s="63"/>
      <c r="F8" s="63">
        <f t="shared" si="0"/>
        <v>0</v>
      </c>
      <c r="G8" s="43">
        <v>29</v>
      </c>
      <c r="H8" s="63"/>
      <c r="I8">
        <v>35</v>
      </c>
    </row>
    <row r="9" customFormat="1" ht="29.25" customHeight="1" spans="1:8">
      <c r="A9" s="65" t="s">
        <v>813</v>
      </c>
      <c r="B9" s="66"/>
      <c r="C9" s="46"/>
      <c r="D9" s="46"/>
      <c r="E9" s="46"/>
      <c r="F9" s="46"/>
      <c r="G9" s="43"/>
      <c r="H9" s="63"/>
    </row>
    <row r="10" customFormat="1" ht="29.25" customHeight="1" spans="1:8">
      <c r="A10" s="65" t="s">
        <v>814</v>
      </c>
      <c r="B10" s="66"/>
      <c r="C10" s="46"/>
      <c r="D10" s="46"/>
      <c r="E10" s="46"/>
      <c r="F10" s="46"/>
      <c r="G10" s="43"/>
      <c r="H10" s="63"/>
    </row>
    <row r="11" customFormat="1" ht="29.25" customHeight="1" spans="1:8">
      <c r="A11" s="65" t="s">
        <v>815</v>
      </c>
      <c r="B11" s="66"/>
      <c r="C11" s="46"/>
      <c r="D11" s="46"/>
      <c r="E11" s="46"/>
      <c r="F11" s="46"/>
      <c r="G11" s="43"/>
      <c r="H11" s="63"/>
    </row>
    <row r="12" customFormat="1" ht="29.25" customHeight="1" spans="1:8">
      <c r="A12" s="67" t="s">
        <v>816</v>
      </c>
      <c r="B12" s="68"/>
      <c r="C12" s="69"/>
      <c r="D12" s="69"/>
      <c r="E12" s="69"/>
      <c r="F12" s="69"/>
      <c r="G12" s="50"/>
      <c r="H12" s="70"/>
    </row>
    <row r="13" ht="29.25" customHeight="1" spans="1:9">
      <c r="A13" s="71" t="s">
        <v>810</v>
      </c>
      <c r="B13" s="39">
        <f t="shared" ref="B13:G13" si="2">B6</f>
        <v>169</v>
      </c>
      <c r="C13" s="39">
        <f t="shared" si="2"/>
        <v>0</v>
      </c>
      <c r="D13" s="39">
        <f t="shared" si="2"/>
        <v>0</v>
      </c>
      <c r="E13" s="63"/>
      <c r="F13" s="63">
        <f>D13/I13*100</f>
        <v>0</v>
      </c>
      <c r="G13" s="53">
        <f t="shared" si="2"/>
        <v>29</v>
      </c>
      <c r="H13" s="63"/>
      <c r="I13">
        <v>35</v>
      </c>
    </row>
    <row r="14" ht="29.25" customHeight="1" spans="1:9">
      <c r="A14" s="72" t="s">
        <v>717</v>
      </c>
      <c r="B14" s="73"/>
      <c r="C14" s="43">
        <v>149</v>
      </c>
      <c r="D14" s="43">
        <v>149</v>
      </c>
      <c r="E14" s="63"/>
      <c r="F14" s="74"/>
      <c r="G14" s="53"/>
      <c r="H14" s="63"/>
      <c r="I14">
        <v>108</v>
      </c>
    </row>
    <row r="15" ht="29.25" customHeight="1" spans="1:9">
      <c r="A15" s="65" t="s">
        <v>817</v>
      </c>
      <c r="B15" s="66"/>
      <c r="C15" s="43">
        <v>108</v>
      </c>
      <c r="D15" s="43">
        <v>108</v>
      </c>
      <c r="E15" s="63"/>
      <c r="F15" s="46"/>
      <c r="G15" s="43"/>
      <c r="H15" s="63"/>
      <c r="I15">
        <v>190</v>
      </c>
    </row>
    <row r="16" ht="29.25" customHeight="1" spans="1:9">
      <c r="A16" s="62" t="s">
        <v>818</v>
      </c>
      <c r="B16" s="39">
        <f>B13+B15</f>
        <v>169</v>
      </c>
      <c r="C16" s="39">
        <f>SUM(C13:C15)</f>
        <v>257</v>
      </c>
      <c r="D16" s="39">
        <f>SUM(D13:D15)</f>
        <v>257</v>
      </c>
      <c r="E16" s="63"/>
      <c r="F16" s="46"/>
      <c r="G16" s="39">
        <f>G13</f>
        <v>29</v>
      </c>
      <c r="H16" s="64"/>
      <c r="I16">
        <f>SUM(I13:I15)</f>
        <v>333</v>
      </c>
    </row>
    <row r="17" s="58" customFormat="1"/>
  </sheetData>
  <mergeCells count="4">
    <mergeCell ref="A2:H2"/>
    <mergeCell ref="B4:F4"/>
    <mergeCell ref="G4:H4"/>
    <mergeCell ref="A4:A5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view="pageBreakPreview" zoomScaleNormal="100" workbookViewId="0">
      <selection activeCell="A2" sqref="A2:H2"/>
    </sheetView>
  </sheetViews>
  <sheetFormatPr defaultColWidth="9" defaultRowHeight="14.25"/>
  <cols>
    <col min="1" max="1" width="34.875" customWidth="1"/>
    <col min="2" max="8" width="13.875" customWidth="1"/>
    <col min="9" max="9" width="9" hidden="1" customWidth="1"/>
  </cols>
  <sheetData>
    <row r="1" ht="16.9" customHeight="1"/>
    <row r="2" ht="48" customHeight="1" spans="1:8">
      <c r="A2" s="29" t="s">
        <v>50</v>
      </c>
      <c r="B2" s="29"/>
      <c r="C2" s="29"/>
      <c r="D2" s="29"/>
      <c r="E2" s="29"/>
      <c r="F2" s="29"/>
      <c r="G2" s="29"/>
      <c r="H2" s="29"/>
    </row>
    <row r="3" ht="15" customHeight="1" spans="1:8">
      <c r="A3" s="30" t="s">
        <v>49</v>
      </c>
      <c r="B3" s="31"/>
      <c r="C3" s="31"/>
      <c r="D3" s="32"/>
      <c r="H3" s="33" t="s">
        <v>57</v>
      </c>
    </row>
    <row r="4" customFormat="1" ht="33" customHeight="1" spans="1:8">
      <c r="A4" s="34" t="s">
        <v>58</v>
      </c>
      <c r="B4" s="35" t="s">
        <v>59</v>
      </c>
      <c r="C4" s="35"/>
      <c r="D4" s="35"/>
      <c r="E4" s="35"/>
      <c r="F4" s="35"/>
      <c r="G4" s="36" t="s">
        <v>60</v>
      </c>
      <c r="H4" s="36"/>
    </row>
    <row r="5" ht="33" customHeight="1" spans="1:9">
      <c r="A5" s="34"/>
      <c r="B5" s="34" t="s">
        <v>61</v>
      </c>
      <c r="C5" s="34" t="s">
        <v>62</v>
      </c>
      <c r="D5" s="34" t="s">
        <v>63</v>
      </c>
      <c r="E5" s="34" t="s">
        <v>64</v>
      </c>
      <c r="F5" s="34" t="s">
        <v>65</v>
      </c>
      <c r="G5" s="34" t="s">
        <v>61</v>
      </c>
      <c r="H5" s="37" t="s">
        <v>66</v>
      </c>
      <c r="I5" t="s">
        <v>819</v>
      </c>
    </row>
    <row r="6" ht="33" customHeight="1" spans="1:9">
      <c r="A6" s="38" t="s">
        <v>820</v>
      </c>
      <c r="B6" s="39">
        <f>B7+B8+B9+B10+B11+B13</f>
        <v>169</v>
      </c>
      <c r="C6" s="39">
        <f>C7+C8+C9+C10+C11+C14</f>
        <v>161</v>
      </c>
      <c r="D6" s="39">
        <f>D7+D8+D9+D10+D11+D14</f>
        <v>161</v>
      </c>
      <c r="E6" s="40">
        <f>D6/C6*100</f>
        <v>100</v>
      </c>
      <c r="F6" s="40">
        <f>D6/I6*100</f>
        <v>90.4494382022472</v>
      </c>
      <c r="G6" s="39">
        <f>G7+G8+G9+G10+G11+G13</f>
        <v>29</v>
      </c>
      <c r="H6" s="40">
        <f>G6/D6*100</f>
        <v>18.0124223602484</v>
      </c>
      <c r="I6" s="56">
        <f>I7+I8+I9+I10+I11</f>
        <v>178</v>
      </c>
    </row>
    <row r="7" ht="33" customHeight="1" spans="1:9">
      <c r="A7" s="41" t="s">
        <v>821</v>
      </c>
      <c r="B7" s="42">
        <v>118</v>
      </c>
      <c r="C7" s="43">
        <v>161</v>
      </c>
      <c r="D7" s="43">
        <v>161</v>
      </c>
      <c r="E7" s="44">
        <f>D7/C7*100</f>
        <v>100</v>
      </c>
      <c r="F7" s="44">
        <f>D7/I7*100</f>
        <v>90.4494382022472</v>
      </c>
      <c r="G7" s="43">
        <v>5</v>
      </c>
      <c r="H7" s="44">
        <f>G7/D7*100</f>
        <v>3.1055900621118</v>
      </c>
      <c r="I7">
        <v>178</v>
      </c>
    </row>
    <row r="8" customFormat="1" ht="33" customHeight="1" spans="1:8">
      <c r="A8" s="41" t="s">
        <v>822</v>
      </c>
      <c r="B8" s="42"/>
      <c r="C8" s="45"/>
      <c r="D8" s="45"/>
      <c r="E8" s="40"/>
      <c r="F8" s="44"/>
      <c r="G8" s="46"/>
      <c r="H8" s="47"/>
    </row>
    <row r="9" customFormat="1" ht="33" customHeight="1" spans="1:8">
      <c r="A9" s="41" t="s">
        <v>823</v>
      </c>
      <c r="B9" s="42"/>
      <c r="C9" s="45"/>
      <c r="D9" s="45"/>
      <c r="E9" s="40"/>
      <c r="F9" s="44"/>
      <c r="G9" s="46"/>
      <c r="H9" s="47"/>
    </row>
    <row r="10" customFormat="1" ht="33" customHeight="1" spans="1:8">
      <c r="A10" s="41" t="s">
        <v>824</v>
      </c>
      <c r="B10" s="42"/>
      <c r="C10" s="45"/>
      <c r="D10" s="45"/>
      <c r="E10" s="40"/>
      <c r="F10" s="44"/>
      <c r="G10" s="46"/>
      <c r="H10" s="47"/>
    </row>
    <row r="11" customFormat="1" ht="33" customHeight="1" spans="1:8">
      <c r="A11" s="41" t="s">
        <v>825</v>
      </c>
      <c r="B11" s="43">
        <f t="shared" ref="B11:G11" si="0">B12</f>
        <v>0</v>
      </c>
      <c r="C11" s="43">
        <f t="shared" si="0"/>
        <v>0</v>
      </c>
      <c r="D11" s="43">
        <f t="shared" si="0"/>
        <v>0</v>
      </c>
      <c r="E11" s="44"/>
      <c r="F11" s="44"/>
      <c r="G11" s="43">
        <f t="shared" si="0"/>
        <v>15</v>
      </c>
      <c r="H11" s="44"/>
    </row>
    <row r="12" customFormat="1" ht="33" customHeight="1" spans="1:8">
      <c r="A12" s="41" t="s">
        <v>826</v>
      </c>
      <c r="B12" s="43">
        <v>0</v>
      </c>
      <c r="C12" s="43">
        <v>0</v>
      </c>
      <c r="D12" s="43">
        <v>0</v>
      </c>
      <c r="E12" s="44"/>
      <c r="F12" s="44"/>
      <c r="G12" s="43">
        <v>15</v>
      </c>
      <c r="H12" s="44"/>
    </row>
    <row r="13" customFormat="1" ht="33" customHeight="1" spans="1:8">
      <c r="A13" s="41" t="s">
        <v>827</v>
      </c>
      <c r="B13" s="48">
        <f t="shared" ref="B13:G13" si="1">B14</f>
        <v>51</v>
      </c>
      <c r="C13" s="43">
        <f t="shared" si="1"/>
        <v>0</v>
      </c>
      <c r="D13" s="43">
        <f t="shared" si="1"/>
        <v>0</v>
      </c>
      <c r="E13" s="44"/>
      <c r="F13" s="44"/>
      <c r="G13" s="43">
        <f t="shared" si="1"/>
        <v>9</v>
      </c>
      <c r="H13" s="44"/>
    </row>
    <row r="14" customFormat="1" ht="33" customHeight="1" spans="1:8">
      <c r="A14" s="49" t="s">
        <v>828</v>
      </c>
      <c r="B14" s="50">
        <v>51</v>
      </c>
      <c r="C14" s="50">
        <v>0</v>
      </c>
      <c r="D14" s="50">
        <v>0</v>
      </c>
      <c r="E14" s="51"/>
      <c r="F14" s="51"/>
      <c r="G14" s="50">
        <v>9</v>
      </c>
      <c r="H14" s="51"/>
    </row>
    <row r="15" ht="32.25" customHeight="1" spans="1:9">
      <c r="A15" s="52" t="s">
        <v>818</v>
      </c>
      <c r="B15" s="53">
        <v>169</v>
      </c>
      <c r="C15" s="53">
        <v>257</v>
      </c>
      <c r="D15" s="53">
        <v>257</v>
      </c>
      <c r="E15" s="40"/>
      <c r="F15" s="40"/>
      <c r="G15" s="53">
        <v>29</v>
      </c>
      <c r="H15" s="40"/>
      <c r="I15">
        <v>333</v>
      </c>
    </row>
    <row r="16" customFormat="1" ht="32.25" customHeight="1" spans="1:8">
      <c r="A16" s="41" t="s">
        <v>829</v>
      </c>
      <c r="B16" s="43">
        <f t="shared" ref="B16:G16" si="2">B6</f>
        <v>169</v>
      </c>
      <c r="C16" s="43">
        <f t="shared" si="2"/>
        <v>161</v>
      </c>
      <c r="D16" s="43">
        <f t="shared" si="2"/>
        <v>161</v>
      </c>
      <c r="E16" s="54"/>
      <c r="F16" s="46"/>
      <c r="G16" s="43">
        <f t="shared" si="2"/>
        <v>29</v>
      </c>
      <c r="H16" s="54"/>
    </row>
    <row r="17" ht="32.25" customHeight="1" spans="1:9">
      <c r="A17" s="41" t="s">
        <v>830</v>
      </c>
      <c r="B17" s="43"/>
      <c r="C17" s="43"/>
      <c r="D17" s="43"/>
      <c r="E17" s="54"/>
      <c r="F17" s="46"/>
      <c r="G17" s="55"/>
      <c r="H17" s="54"/>
      <c r="I17">
        <v>47</v>
      </c>
    </row>
    <row r="18" customFormat="1" ht="33" customHeight="1" spans="1:8">
      <c r="A18" s="38" t="s">
        <v>831</v>
      </c>
      <c r="B18" s="39">
        <f t="shared" ref="B18:G18" si="3">B15-B16</f>
        <v>0</v>
      </c>
      <c r="C18" s="39">
        <f t="shared" si="3"/>
        <v>96</v>
      </c>
      <c r="D18" s="39">
        <f t="shared" si="3"/>
        <v>96</v>
      </c>
      <c r="E18" s="56"/>
      <c r="F18" s="56"/>
      <c r="G18" s="53">
        <f t="shared" si="3"/>
        <v>0</v>
      </c>
      <c r="H18" s="56"/>
    </row>
    <row r="19" customFormat="1" ht="32" customHeight="1" spans="1:8">
      <c r="A19" s="57" t="s">
        <v>734</v>
      </c>
      <c r="B19" s="43"/>
      <c r="C19" s="43">
        <v>96</v>
      </c>
      <c r="D19" s="43">
        <v>96</v>
      </c>
      <c r="E19" s="43"/>
      <c r="F19" s="43"/>
      <c r="G19" s="43"/>
      <c r="H19" s="43"/>
    </row>
  </sheetData>
  <mergeCells count="4">
    <mergeCell ref="A2:H2"/>
    <mergeCell ref="B4:F4"/>
    <mergeCell ref="G4:H4"/>
    <mergeCell ref="A4:A5"/>
  </mergeCells>
  <printOptions horizontalCentered="1"/>
  <pageMargins left="0.708661417322835" right="0.708661417322835" top="0.354330708661417" bottom="0.15748031496063" header="0.31496062992126" footer="0.31496062992126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view="pageBreakPreview" zoomScaleNormal="100" workbookViewId="0">
      <selection activeCell="A2" sqref="A2:H2"/>
    </sheetView>
  </sheetViews>
  <sheetFormatPr defaultColWidth="9" defaultRowHeight="14.25"/>
  <cols>
    <col min="1" max="1" width="42.125" customWidth="1"/>
    <col min="2" max="8" width="15" customWidth="1"/>
    <col min="9" max="9" width="9" hidden="1" customWidth="1"/>
  </cols>
  <sheetData>
    <row r="1" customFormat="1" ht="33" customHeight="1"/>
    <row r="2" customFormat="1" ht="48" customHeight="1" spans="1:8">
      <c r="A2" s="29" t="s">
        <v>52</v>
      </c>
      <c r="B2" s="29"/>
      <c r="C2" s="29"/>
      <c r="D2" s="29"/>
      <c r="E2" s="29"/>
      <c r="F2" s="29"/>
      <c r="G2" s="29"/>
      <c r="H2" s="29"/>
    </row>
    <row r="3" customFormat="1" ht="15" customHeight="1" spans="1:8">
      <c r="A3" s="30" t="s">
        <v>51</v>
      </c>
      <c r="B3" s="31"/>
      <c r="C3" s="31"/>
      <c r="D3" s="32"/>
      <c r="H3" s="33" t="s">
        <v>57</v>
      </c>
    </row>
    <row r="4" customFormat="1" ht="29.25" customHeight="1" spans="1:8">
      <c r="A4" s="34" t="s">
        <v>58</v>
      </c>
      <c r="B4" s="59" t="s">
        <v>59</v>
      </c>
      <c r="C4" s="59"/>
      <c r="D4" s="59"/>
      <c r="E4" s="59"/>
      <c r="F4" s="59"/>
      <c r="G4" s="60" t="s">
        <v>60</v>
      </c>
      <c r="H4" s="60"/>
    </row>
    <row r="5" customFormat="1" ht="29.25" customHeight="1" spans="1:8">
      <c r="A5" s="34"/>
      <c r="B5" s="34" t="s">
        <v>61</v>
      </c>
      <c r="C5" s="34" t="s">
        <v>62</v>
      </c>
      <c r="D5" s="34" t="s">
        <v>63</v>
      </c>
      <c r="E5" s="34" t="s">
        <v>64</v>
      </c>
      <c r="F5" s="34" t="s">
        <v>65</v>
      </c>
      <c r="G5" s="34" t="s">
        <v>61</v>
      </c>
      <c r="H5" s="61" t="s">
        <v>66</v>
      </c>
    </row>
    <row r="6" ht="29.25" customHeight="1" spans="1:9">
      <c r="A6" s="62" t="s">
        <v>810</v>
      </c>
      <c r="B6" s="39">
        <f>B7+B9+B10+B11+B12</f>
        <v>169</v>
      </c>
      <c r="C6" s="39">
        <f>C7+C9+C10+C11+C12</f>
        <v>0</v>
      </c>
      <c r="D6" s="39">
        <f>D7+D9+D10+D11+D12</f>
        <v>0</v>
      </c>
      <c r="E6" s="63"/>
      <c r="F6" s="63">
        <f t="shared" ref="F6:F8" si="0">D6/I6*100</f>
        <v>0</v>
      </c>
      <c r="G6" s="39">
        <f>G7</f>
        <v>29</v>
      </c>
      <c r="H6" s="64"/>
      <c r="I6">
        <v>35</v>
      </c>
    </row>
    <row r="7" ht="29.25" customHeight="1" spans="1:9">
      <c r="A7" s="65" t="s">
        <v>811</v>
      </c>
      <c r="B7" s="43">
        <f t="shared" ref="B7:G7" si="1">B8</f>
        <v>169</v>
      </c>
      <c r="C7" s="43">
        <f t="shared" si="1"/>
        <v>0</v>
      </c>
      <c r="D7" s="43">
        <f t="shared" si="1"/>
        <v>0</v>
      </c>
      <c r="E7" s="63"/>
      <c r="F7" s="63">
        <f t="shared" si="0"/>
        <v>0</v>
      </c>
      <c r="G7" s="43">
        <f t="shared" si="1"/>
        <v>29</v>
      </c>
      <c r="H7" s="63"/>
      <c r="I7">
        <v>35</v>
      </c>
    </row>
    <row r="8" ht="29.25" customHeight="1" spans="1:9">
      <c r="A8" s="65" t="s">
        <v>812</v>
      </c>
      <c r="B8" s="43">
        <v>169</v>
      </c>
      <c r="C8" s="43">
        <v>0</v>
      </c>
      <c r="D8" s="43"/>
      <c r="E8" s="63"/>
      <c r="F8" s="63">
        <f t="shared" si="0"/>
        <v>0</v>
      </c>
      <c r="G8" s="43">
        <v>29</v>
      </c>
      <c r="H8" s="63"/>
      <c r="I8">
        <v>35</v>
      </c>
    </row>
    <row r="9" customFormat="1" ht="29.25" customHeight="1" spans="1:8">
      <c r="A9" s="65" t="s">
        <v>813</v>
      </c>
      <c r="B9" s="66"/>
      <c r="C9" s="46"/>
      <c r="D9" s="46"/>
      <c r="E9" s="46"/>
      <c r="F9" s="46"/>
      <c r="G9" s="43"/>
      <c r="H9" s="63"/>
    </row>
    <row r="10" customFormat="1" ht="29.25" customHeight="1" spans="1:8">
      <c r="A10" s="65" t="s">
        <v>814</v>
      </c>
      <c r="B10" s="66"/>
      <c r="C10" s="46"/>
      <c r="D10" s="46"/>
      <c r="E10" s="46"/>
      <c r="F10" s="46"/>
      <c r="G10" s="43"/>
      <c r="H10" s="63"/>
    </row>
    <row r="11" customFormat="1" ht="29.25" customHeight="1" spans="1:8">
      <c r="A11" s="65" t="s">
        <v>815</v>
      </c>
      <c r="B11" s="66"/>
      <c r="C11" s="46"/>
      <c r="D11" s="46"/>
      <c r="E11" s="46"/>
      <c r="F11" s="46"/>
      <c r="G11" s="43"/>
      <c r="H11" s="63"/>
    </row>
    <row r="12" customFormat="1" ht="29.25" customHeight="1" spans="1:8">
      <c r="A12" s="67" t="s">
        <v>816</v>
      </c>
      <c r="B12" s="68"/>
      <c r="C12" s="69"/>
      <c r="D12" s="69"/>
      <c r="E12" s="69"/>
      <c r="F12" s="69"/>
      <c r="G12" s="50"/>
      <c r="H12" s="70"/>
    </row>
    <row r="13" ht="29.25" customHeight="1" spans="1:9">
      <c r="A13" s="71" t="s">
        <v>810</v>
      </c>
      <c r="B13" s="39">
        <f t="shared" ref="B13:G13" si="2">B6</f>
        <v>169</v>
      </c>
      <c r="C13" s="39">
        <f t="shared" si="2"/>
        <v>0</v>
      </c>
      <c r="D13" s="39">
        <f t="shared" si="2"/>
        <v>0</v>
      </c>
      <c r="E13" s="63"/>
      <c r="F13" s="63">
        <f>D13/I13*100</f>
        <v>0</v>
      </c>
      <c r="G13" s="53">
        <f t="shared" si="2"/>
        <v>29</v>
      </c>
      <c r="H13" s="63"/>
      <c r="I13">
        <v>35</v>
      </c>
    </row>
    <row r="14" ht="29.25" customHeight="1" spans="1:9">
      <c r="A14" s="72" t="s">
        <v>717</v>
      </c>
      <c r="B14" s="73"/>
      <c r="C14" s="43">
        <v>149</v>
      </c>
      <c r="D14" s="43">
        <v>149</v>
      </c>
      <c r="E14" s="63"/>
      <c r="F14" s="74"/>
      <c r="G14" s="53"/>
      <c r="H14" s="63"/>
      <c r="I14">
        <v>108</v>
      </c>
    </row>
    <row r="15" ht="29.25" customHeight="1" spans="1:9">
      <c r="A15" s="65" t="s">
        <v>817</v>
      </c>
      <c r="B15" s="66"/>
      <c r="C15" s="43">
        <v>108</v>
      </c>
      <c r="D15" s="43">
        <v>108</v>
      </c>
      <c r="E15" s="63"/>
      <c r="F15" s="46"/>
      <c r="G15" s="43"/>
      <c r="H15" s="63"/>
      <c r="I15">
        <v>190</v>
      </c>
    </row>
    <row r="16" ht="29.25" customHeight="1" spans="1:9">
      <c r="A16" s="62" t="s">
        <v>818</v>
      </c>
      <c r="B16" s="39">
        <f>B13+B15</f>
        <v>169</v>
      </c>
      <c r="C16" s="39">
        <f>SUM(C13:C15)</f>
        <v>257</v>
      </c>
      <c r="D16" s="39">
        <f>SUM(D13:D15)</f>
        <v>257</v>
      </c>
      <c r="E16" s="63"/>
      <c r="F16" s="46"/>
      <c r="G16" s="39">
        <f>G13</f>
        <v>29</v>
      </c>
      <c r="H16" s="64"/>
      <c r="I16">
        <f>SUM(I13:I15)</f>
        <v>333</v>
      </c>
    </row>
    <row r="17" s="58" customFormat="1"/>
  </sheetData>
  <mergeCells count="4">
    <mergeCell ref="A2:H2"/>
    <mergeCell ref="B4:F4"/>
    <mergeCell ref="G4:H4"/>
    <mergeCell ref="A4:A5"/>
  </mergeCells>
  <pageMargins left="0.75" right="0.75" top="1" bottom="1" header="0.5" footer="0.5"/>
  <pageSetup paperSize="9" scale="5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view="pageBreakPreview" zoomScaleNormal="100" workbookViewId="0">
      <selection activeCell="A10" sqref="A10"/>
    </sheetView>
  </sheetViews>
  <sheetFormatPr defaultColWidth="9" defaultRowHeight="14.25"/>
  <cols>
    <col min="1" max="1" width="42.125" customWidth="1"/>
    <col min="2" max="8" width="15" customWidth="1"/>
    <col min="9" max="9" width="9" hidden="1" customWidth="1"/>
  </cols>
  <sheetData>
    <row r="1" ht="33" customHeight="1"/>
    <row r="2" ht="48" customHeight="1" spans="1:8">
      <c r="A2" s="29" t="s">
        <v>54</v>
      </c>
      <c r="B2" s="29"/>
      <c r="C2" s="29"/>
      <c r="D2" s="29"/>
      <c r="E2" s="29"/>
      <c r="F2" s="29"/>
      <c r="G2" s="29"/>
      <c r="H2" s="29"/>
    </row>
    <row r="3" ht="15" customHeight="1" spans="1:8">
      <c r="A3" s="30" t="s">
        <v>53</v>
      </c>
      <c r="B3" s="31"/>
      <c r="C3" s="31"/>
      <c r="D3" s="32"/>
      <c r="H3" s="33" t="s">
        <v>57</v>
      </c>
    </row>
    <row r="4" customFormat="1" ht="33" customHeight="1" spans="1:8">
      <c r="A4" s="34" t="s">
        <v>58</v>
      </c>
      <c r="B4" s="35" t="s">
        <v>59</v>
      </c>
      <c r="C4" s="35"/>
      <c r="D4" s="35"/>
      <c r="E4" s="35"/>
      <c r="F4" s="35"/>
      <c r="G4" s="36" t="s">
        <v>60</v>
      </c>
      <c r="H4" s="36"/>
    </row>
    <row r="5" ht="33" customHeight="1" spans="1:9">
      <c r="A5" s="34"/>
      <c r="B5" s="34" t="s">
        <v>61</v>
      </c>
      <c r="C5" s="34" t="s">
        <v>62</v>
      </c>
      <c r="D5" s="34" t="s">
        <v>63</v>
      </c>
      <c r="E5" s="34" t="s">
        <v>64</v>
      </c>
      <c r="F5" s="34" t="s">
        <v>65</v>
      </c>
      <c r="G5" s="34" t="s">
        <v>61</v>
      </c>
      <c r="H5" s="37" t="s">
        <v>66</v>
      </c>
      <c r="I5" t="s">
        <v>819</v>
      </c>
    </row>
    <row r="6" ht="33" customHeight="1" spans="1:9">
      <c r="A6" s="38" t="s">
        <v>820</v>
      </c>
      <c r="B6" s="39">
        <f>B7+B8+B9+B10+B11+B13</f>
        <v>169</v>
      </c>
      <c r="C6" s="39">
        <f>C7+C8+C9+C10+C11+C14</f>
        <v>161</v>
      </c>
      <c r="D6" s="39">
        <f>D7+D8+D9+D10+D11+D14</f>
        <v>161</v>
      </c>
      <c r="E6" s="40">
        <f>D6/C6*100</f>
        <v>100</v>
      </c>
      <c r="F6" s="40">
        <f>D6/I6*100</f>
        <v>90.4494382022472</v>
      </c>
      <c r="G6" s="39">
        <f>G7+G8+G9+G10+G11+G13</f>
        <v>29</v>
      </c>
      <c r="H6" s="40">
        <f>G6/D6*100</f>
        <v>18.0124223602484</v>
      </c>
      <c r="I6" s="56">
        <f>I7+I8+I9+I10+I11</f>
        <v>178</v>
      </c>
    </row>
    <row r="7" ht="33" customHeight="1" spans="1:9">
      <c r="A7" s="41" t="s">
        <v>821</v>
      </c>
      <c r="B7" s="42">
        <v>118</v>
      </c>
      <c r="C7" s="43">
        <v>161</v>
      </c>
      <c r="D7" s="43">
        <v>161</v>
      </c>
      <c r="E7" s="44">
        <f>D7/C7*100</f>
        <v>100</v>
      </c>
      <c r="F7" s="44">
        <f>D7/I7*100</f>
        <v>90.4494382022472</v>
      </c>
      <c r="G7" s="43">
        <v>5</v>
      </c>
      <c r="H7" s="44">
        <f>G7/D7*100</f>
        <v>3.1055900621118</v>
      </c>
      <c r="I7">
        <v>178</v>
      </c>
    </row>
    <row r="8" customFormat="1" ht="33" customHeight="1" spans="1:8">
      <c r="A8" s="41" t="s">
        <v>822</v>
      </c>
      <c r="B8" s="42"/>
      <c r="C8" s="45"/>
      <c r="D8" s="45"/>
      <c r="E8" s="40"/>
      <c r="F8" s="44"/>
      <c r="G8" s="46"/>
      <c r="H8" s="47"/>
    </row>
    <row r="9" customFormat="1" ht="33" customHeight="1" spans="1:8">
      <c r="A9" s="41" t="s">
        <v>823</v>
      </c>
      <c r="B9" s="42"/>
      <c r="C9" s="45"/>
      <c r="D9" s="45"/>
      <c r="E9" s="40"/>
      <c r="F9" s="44"/>
      <c r="G9" s="46"/>
      <c r="H9" s="47"/>
    </row>
    <row r="10" customFormat="1" ht="33" customHeight="1" spans="1:8">
      <c r="A10" s="41" t="s">
        <v>824</v>
      </c>
      <c r="B10" s="42"/>
      <c r="C10" s="45"/>
      <c r="D10" s="45"/>
      <c r="E10" s="40"/>
      <c r="F10" s="44"/>
      <c r="G10" s="46"/>
      <c r="H10" s="47"/>
    </row>
    <row r="11" customFormat="1" ht="33" customHeight="1" spans="1:8">
      <c r="A11" s="41" t="s">
        <v>825</v>
      </c>
      <c r="B11" s="43">
        <f t="shared" ref="B11:G11" si="0">B12</f>
        <v>0</v>
      </c>
      <c r="C11" s="43">
        <f t="shared" si="0"/>
        <v>0</v>
      </c>
      <c r="D11" s="43">
        <f t="shared" si="0"/>
        <v>0</v>
      </c>
      <c r="E11" s="44"/>
      <c r="F11" s="44"/>
      <c r="G11" s="43">
        <f t="shared" si="0"/>
        <v>15</v>
      </c>
      <c r="H11" s="44"/>
    </row>
    <row r="12" customFormat="1" ht="33" customHeight="1" spans="1:8">
      <c r="A12" s="41" t="s">
        <v>826</v>
      </c>
      <c r="B12" s="43">
        <v>0</v>
      </c>
      <c r="C12" s="43">
        <v>0</v>
      </c>
      <c r="D12" s="43">
        <v>0</v>
      </c>
      <c r="E12" s="44"/>
      <c r="F12" s="44"/>
      <c r="G12" s="43">
        <v>15</v>
      </c>
      <c r="H12" s="44"/>
    </row>
    <row r="13" customFormat="1" ht="33" customHeight="1" spans="1:8">
      <c r="A13" s="41" t="s">
        <v>827</v>
      </c>
      <c r="B13" s="48">
        <f t="shared" ref="B13:G13" si="1">B14</f>
        <v>51</v>
      </c>
      <c r="C13" s="43">
        <f t="shared" si="1"/>
        <v>0</v>
      </c>
      <c r="D13" s="43">
        <f t="shared" si="1"/>
        <v>0</v>
      </c>
      <c r="E13" s="44"/>
      <c r="F13" s="44"/>
      <c r="G13" s="43">
        <f t="shared" si="1"/>
        <v>9</v>
      </c>
      <c r="H13" s="44"/>
    </row>
    <row r="14" customFormat="1" ht="33" customHeight="1" spans="1:8">
      <c r="A14" s="49" t="s">
        <v>828</v>
      </c>
      <c r="B14" s="50">
        <v>51</v>
      </c>
      <c r="C14" s="50">
        <v>0</v>
      </c>
      <c r="D14" s="50">
        <v>0</v>
      </c>
      <c r="E14" s="51"/>
      <c r="F14" s="51"/>
      <c r="G14" s="50">
        <v>9</v>
      </c>
      <c r="H14" s="51"/>
    </row>
    <row r="15" ht="32.25" customHeight="1" spans="1:9">
      <c r="A15" s="52" t="s">
        <v>818</v>
      </c>
      <c r="B15" s="53">
        <v>169</v>
      </c>
      <c r="C15" s="53">
        <v>257</v>
      </c>
      <c r="D15" s="53">
        <v>257</v>
      </c>
      <c r="E15" s="40"/>
      <c r="F15" s="40"/>
      <c r="G15" s="53">
        <v>29</v>
      </c>
      <c r="H15" s="40"/>
      <c r="I15">
        <v>333</v>
      </c>
    </row>
    <row r="16" customFormat="1" ht="32.25" customHeight="1" spans="1:8">
      <c r="A16" s="41" t="s">
        <v>829</v>
      </c>
      <c r="B16" s="43">
        <f t="shared" ref="B16:G16" si="2">B6</f>
        <v>169</v>
      </c>
      <c r="C16" s="43">
        <f t="shared" si="2"/>
        <v>161</v>
      </c>
      <c r="D16" s="43">
        <f t="shared" si="2"/>
        <v>161</v>
      </c>
      <c r="E16" s="54"/>
      <c r="F16" s="46"/>
      <c r="G16" s="43">
        <f t="shared" si="2"/>
        <v>29</v>
      </c>
      <c r="H16" s="54"/>
    </row>
    <row r="17" customFormat="1" ht="32.25" customHeight="1" spans="1:9">
      <c r="A17" s="41" t="s">
        <v>830</v>
      </c>
      <c r="B17" s="43"/>
      <c r="C17" s="43"/>
      <c r="D17" s="43"/>
      <c r="E17" s="54"/>
      <c r="F17" s="46"/>
      <c r="G17" s="55"/>
      <c r="H17" s="54"/>
      <c r="I17">
        <v>47</v>
      </c>
    </row>
    <row r="18" customFormat="1" ht="33" customHeight="1" spans="1:8">
      <c r="A18" s="38" t="s">
        <v>831</v>
      </c>
      <c r="B18" s="39">
        <f t="shared" ref="B18:G18" si="3">B15-B16</f>
        <v>0</v>
      </c>
      <c r="C18" s="39">
        <f t="shared" si="3"/>
        <v>96</v>
      </c>
      <c r="D18" s="39">
        <f t="shared" si="3"/>
        <v>96</v>
      </c>
      <c r="E18" s="56"/>
      <c r="F18" s="56"/>
      <c r="G18" s="53">
        <f t="shared" si="3"/>
        <v>0</v>
      </c>
      <c r="H18" s="56"/>
    </row>
    <row r="19" customFormat="1" ht="32" customHeight="1" spans="1:8">
      <c r="A19" s="57" t="s">
        <v>734</v>
      </c>
      <c r="B19" s="43"/>
      <c r="C19" s="43">
        <v>96</v>
      </c>
      <c r="D19" s="43">
        <v>96</v>
      </c>
      <c r="E19" s="43"/>
      <c r="F19" s="43"/>
      <c r="G19" s="43"/>
      <c r="H19" s="43"/>
    </row>
  </sheetData>
  <mergeCells count="4">
    <mergeCell ref="A2:H2"/>
    <mergeCell ref="B4:F4"/>
    <mergeCell ref="G4:H4"/>
    <mergeCell ref="A4:A5"/>
  </mergeCells>
  <pageMargins left="0.7" right="0.7" top="0.75" bottom="0.75" header="0.3" footer="0.3"/>
  <pageSetup paperSize="9" scale="55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15" sqref="D15"/>
    </sheetView>
  </sheetViews>
  <sheetFormatPr defaultColWidth="9" defaultRowHeight="14.25" outlineLevelCol="7"/>
  <cols>
    <col min="1" max="1" width="39" style="5" customWidth="1"/>
    <col min="2" max="4" width="12.75" style="6" customWidth="1"/>
    <col min="5" max="5" width="12.75" style="5" customWidth="1"/>
    <col min="6" max="6" width="12.25" style="6" customWidth="1"/>
    <col min="7" max="7" width="12.25" style="5" customWidth="1"/>
    <col min="8" max="256" width="9" style="5"/>
    <col min="257" max="257" width="45.5" style="5" customWidth="1"/>
    <col min="258" max="261" width="12.75" style="5" customWidth="1"/>
    <col min="262" max="263" width="12.25" style="5" customWidth="1"/>
    <col min="264" max="512" width="9" style="5"/>
    <col min="513" max="513" width="45.5" style="5" customWidth="1"/>
    <col min="514" max="517" width="12.75" style="5" customWidth="1"/>
    <col min="518" max="519" width="12.25" style="5" customWidth="1"/>
    <col min="520" max="768" width="9" style="5"/>
    <col min="769" max="769" width="45.5" style="5" customWidth="1"/>
    <col min="770" max="773" width="12.75" style="5" customWidth="1"/>
    <col min="774" max="775" width="12.25" style="5" customWidth="1"/>
    <col min="776" max="1024" width="9" style="5"/>
    <col min="1025" max="1025" width="45.5" style="5" customWidth="1"/>
    <col min="1026" max="1029" width="12.75" style="5" customWidth="1"/>
    <col min="1030" max="1031" width="12.25" style="5" customWidth="1"/>
    <col min="1032" max="1280" width="9" style="5"/>
    <col min="1281" max="1281" width="45.5" style="5" customWidth="1"/>
    <col min="1282" max="1285" width="12.75" style="5" customWidth="1"/>
    <col min="1286" max="1287" width="12.25" style="5" customWidth="1"/>
    <col min="1288" max="1536" width="9" style="5"/>
    <col min="1537" max="1537" width="45.5" style="5" customWidth="1"/>
    <col min="1538" max="1541" width="12.75" style="5" customWidth="1"/>
    <col min="1542" max="1543" width="12.25" style="5" customWidth="1"/>
    <col min="1544" max="1792" width="9" style="5"/>
    <col min="1793" max="1793" width="45.5" style="5" customWidth="1"/>
    <col min="1794" max="1797" width="12.75" style="5" customWidth="1"/>
    <col min="1798" max="1799" width="12.25" style="5" customWidth="1"/>
    <col min="1800" max="2048" width="9" style="5"/>
    <col min="2049" max="2049" width="45.5" style="5" customWidth="1"/>
    <col min="2050" max="2053" width="12.75" style="5" customWidth="1"/>
    <col min="2054" max="2055" width="12.25" style="5" customWidth="1"/>
    <col min="2056" max="2304" width="9" style="5"/>
    <col min="2305" max="2305" width="45.5" style="5" customWidth="1"/>
    <col min="2306" max="2309" width="12.75" style="5" customWidth="1"/>
    <col min="2310" max="2311" width="12.25" style="5" customWidth="1"/>
    <col min="2312" max="2560" width="9" style="5"/>
    <col min="2561" max="2561" width="45.5" style="5" customWidth="1"/>
    <col min="2562" max="2565" width="12.75" style="5" customWidth="1"/>
    <col min="2566" max="2567" width="12.25" style="5" customWidth="1"/>
    <col min="2568" max="2816" width="9" style="5"/>
    <col min="2817" max="2817" width="45.5" style="5" customWidth="1"/>
    <col min="2818" max="2821" width="12.75" style="5" customWidth="1"/>
    <col min="2822" max="2823" width="12.25" style="5" customWidth="1"/>
    <col min="2824" max="3072" width="9" style="5"/>
    <col min="3073" max="3073" width="45.5" style="5" customWidth="1"/>
    <col min="3074" max="3077" width="12.75" style="5" customWidth="1"/>
    <col min="3078" max="3079" width="12.25" style="5" customWidth="1"/>
    <col min="3080" max="3328" width="9" style="5"/>
    <col min="3329" max="3329" width="45.5" style="5" customWidth="1"/>
    <col min="3330" max="3333" width="12.75" style="5" customWidth="1"/>
    <col min="3334" max="3335" width="12.25" style="5" customWidth="1"/>
    <col min="3336" max="3584" width="9" style="5"/>
    <col min="3585" max="3585" width="45.5" style="5" customWidth="1"/>
    <col min="3586" max="3589" width="12.75" style="5" customWidth="1"/>
    <col min="3590" max="3591" width="12.25" style="5" customWidth="1"/>
    <col min="3592" max="3840" width="9" style="5"/>
    <col min="3841" max="3841" width="45.5" style="5" customWidth="1"/>
    <col min="3842" max="3845" width="12.75" style="5" customWidth="1"/>
    <col min="3846" max="3847" width="12.25" style="5" customWidth="1"/>
    <col min="3848" max="4096" width="9" style="5"/>
    <col min="4097" max="4097" width="45.5" style="5" customWidth="1"/>
    <col min="4098" max="4101" width="12.75" style="5" customWidth="1"/>
    <col min="4102" max="4103" width="12.25" style="5" customWidth="1"/>
    <col min="4104" max="4352" width="9" style="5"/>
    <col min="4353" max="4353" width="45.5" style="5" customWidth="1"/>
    <col min="4354" max="4357" width="12.75" style="5" customWidth="1"/>
    <col min="4358" max="4359" width="12.25" style="5" customWidth="1"/>
    <col min="4360" max="4608" width="9" style="5"/>
    <col min="4609" max="4609" width="45.5" style="5" customWidth="1"/>
    <col min="4610" max="4613" width="12.75" style="5" customWidth="1"/>
    <col min="4614" max="4615" width="12.25" style="5" customWidth="1"/>
    <col min="4616" max="4864" width="9" style="5"/>
    <col min="4865" max="4865" width="45.5" style="5" customWidth="1"/>
    <col min="4866" max="4869" width="12.75" style="5" customWidth="1"/>
    <col min="4870" max="4871" width="12.25" style="5" customWidth="1"/>
    <col min="4872" max="5120" width="9" style="5"/>
    <col min="5121" max="5121" width="45.5" style="5" customWidth="1"/>
    <col min="5122" max="5125" width="12.75" style="5" customWidth="1"/>
    <col min="5126" max="5127" width="12.25" style="5" customWidth="1"/>
    <col min="5128" max="5376" width="9" style="5"/>
    <col min="5377" max="5377" width="45.5" style="5" customWidth="1"/>
    <col min="5378" max="5381" width="12.75" style="5" customWidth="1"/>
    <col min="5382" max="5383" width="12.25" style="5" customWidth="1"/>
    <col min="5384" max="5632" width="9" style="5"/>
    <col min="5633" max="5633" width="45.5" style="5" customWidth="1"/>
    <col min="5634" max="5637" width="12.75" style="5" customWidth="1"/>
    <col min="5638" max="5639" width="12.25" style="5" customWidth="1"/>
    <col min="5640" max="5888" width="9" style="5"/>
    <col min="5889" max="5889" width="45.5" style="5" customWidth="1"/>
    <col min="5890" max="5893" width="12.75" style="5" customWidth="1"/>
    <col min="5894" max="5895" width="12.25" style="5" customWidth="1"/>
    <col min="5896" max="6144" width="9" style="5"/>
    <col min="6145" max="6145" width="45.5" style="5" customWidth="1"/>
    <col min="6146" max="6149" width="12.75" style="5" customWidth="1"/>
    <col min="6150" max="6151" width="12.25" style="5" customWidth="1"/>
    <col min="6152" max="6400" width="9" style="5"/>
    <col min="6401" max="6401" width="45.5" style="5" customWidth="1"/>
    <col min="6402" max="6405" width="12.75" style="5" customWidth="1"/>
    <col min="6406" max="6407" width="12.25" style="5" customWidth="1"/>
    <col min="6408" max="6656" width="9" style="5"/>
    <col min="6657" max="6657" width="45.5" style="5" customWidth="1"/>
    <col min="6658" max="6661" width="12.75" style="5" customWidth="1"/>
    <col min="6662" max="6663" width="12.25" style="5" customWidth="1"/>
    <col min="6664" max="6912" width="9" style="5"/>
    <col min="6913" max="6913" width="45.5" style="5" customWidth="1"/>
    <col min="6914" max="6917" width="12.75" style="5" customWidth="1"/>
    <col min="6918" max="6919" width="12.25" style="5" customWidth="1"/>
    <col min="6920" max="7168" width="9" style="5"/>
    <col min="7169" max="7169" width="45.5" style="5" customWidth="1"/>
    <col min="7170" max="7173" width="12.75" style="5" customWidth="1"/>
    <col min="7174" max="7175" width="12.25" style="5" customWidth="1"/>
    <col min="7176" max="7424" width="9" style="5"/>
    <col min="7425" max="7425" width="45.5" style="5" customWidth="1"/>
    <col min="7426" max="7429" width="12.75" style="5" customWidth="1"/>
    <col min="7430" max="7431" width="12.25" style="5" customWidth="1"/>
    <col min="7432" max="7680" width="9" style="5"/>
    <col min="7681" max="7681" width="45.5" style="5" customWidth="1"/>
    <col min="7682" max="7685" width="12.75" style="5" customWidth="1"/>
    <col min="7686" max="7687" width="12.25" style="5" customWidth="1"/>
    <col min="7688" max="7936" width="9" style="5"/>
    <col min="7937" max="7937" width="45.5" style="5" customWidth="1"/>
    <col min="7938" max="7941" width="12.75" style="5" customWidth="1"/>
    <col min="7942" max="7943" width="12.25" style="5" customWidth="1"/>
    <col min="7944" max="8192" width="9" style="5"/>
    <col min="8193" max="8193" width="45.5" style="5" customWidth="1"/>
    <col min="8194" max="8197" width="12.75" style="5" customWidth="1"/>
    <col min="8198" max="8199" width="12.25" style="5" customWidth="1"/>
    <col min="8200" max="8448" width="9" style="5"/>
    <col min="8449" max="8449" width="45.5" style="5" customWidth="1"/>
    <col min="8450" max="8453" width="12.75" style="5" customWidth="1"/>
    <col min="8454" max="8455" width="12.25" style="5" customWidth="1"/>
    <col min="8456" max="8704" width="9" style="5"/>
    <col min="8705" max="8705" width="45.5" style="5" customWidth="1"/>
    <col min="8706" max="8709" width="12.75" style="5" customWidth="1"/>
    <col min="8710" max="8711" width="12.25" style="5" customWidth="1"/>
    <col min="8712" max="8960" width="9" style="5"/>
    <col min="8961" max="8961" width="45.5" style="5" customWidth="1"/>
    <col min="8962" max="8965" width="12.75" style="5" customWidth="1"/>
    <col min="8966" max="8967" width="12.25" style="5" customWidth="1"/>
    <col min="8968" max="9216" width="9" style="5"/>
    <col min="9217" max="9217" width="45.5" style="5" customWidth="1"/>
    <col min="9218" max="9221" width="12.75" style="5" customWidth="1"/>
    <col min="9222" max="9223" width="12.25" style="5" customWidth="1"/>
    <col min="9224" max="9472" width="9" style="5"/>
    <col min="9473" max="9473" width="45.5" style="5" customWidth="1"/>
    <col min="9474" max="9477" width="12.75" style="5" customWidth="1"/>
    <col min="9478" max="9479" width="12.25" style="5" customWidth="1"/>
    <col min="9480" max="9728" width="9" style="5"/>
    <col min="9729" max="9729" width="45.5" style="5" customWidth="1"/>
    <col min="9730" max="9733" width="12.75" style="5" customWidth="1"/>
    <col min="9734" max="9735" width="12.25" style="5" customWidth="1"/>
    <col min="9736" max="9984" width="9" style="5"/>
    <col min="9985" max="9985" width="45.5" style="5" customWidth="1"/>
    <col min="9986" max="9989" width="12.75" style="5" customWidth="1"/>
    <col min="9990" max="9991" width="12.25" style="5" customWidth="1"/>
    <col min="9992" max="10240" width="9" style="5"/>
    <col min="10241" max="10241" width="45.5" style="5" customWidth="1"/>
    <col min="10242" max="10245" width="12.75" style="5" customWidth="1"/>
    <col min="10246" max="10247" width="12.25" style="5" customWidth="1"/>
    <col min="10248" max="10496" width="9" style="5"/>
    <col min="10497" max="10497" width="45.5" style="5" customWidth="1"/>
    <col min="10498" max="10501" width="12.75" style="5" customWidth="1"/>
    <col min="10502" max="10503" width="12.25" style="5" customWidth="1"/>
    <col min="10504" max="10752" width="9" style="5"/>
    <col min="10753" max="10753" width="45.5" style="5" customWidth="1"/>
    <col min="10754" max="10757" width="12.75" style="5" customWidth="1"/>
    <col min="10758" max="10759" width="12.25" style="5" customWidth="1"/>
    <col min="10760" max="11008" width="9" style="5"/>
    <col min="11009" max="11009" width="45.5" style="5" customWidth="1"/>
    <col min="11010" max="11013" width="12.75" style="5" customWidth="1"/>
    <col min="11014" max="11015" width="12.25" style="5" customWidth="1"/>
    <col min="11016" max="11264" width="9" style="5"/>
    <col min="11265" max="11265" width="45.5" style="5" customWidth="1"/>
    <col min="11266" max="11269" width="12.75" style="5" customWidth="1"/>
    <col min="11270" max="11271" width="12.25" style="5" customWidth="1"/>
    <col min="11272" max="11520" width="9" style="5"/>
    <col min="11521" max="11521" width="45.5" style="5" customWidth="1"/>
    <col min="11522" max="11525" width="12.75" style="5" customWidth="1"/>
    <col min="11526" max="11527" width="12.25" style="5" customWidth="1"/>
    <col min="11528" max="11776" width="9" style="5"/>
    <col min="11777" max="11777" width="45.5" style="5" customWidth="1"/>
    <col min="11778" max="11781" width="12.75" style="5" customWidth="1"/>
    <col min="11782" max="11783" width="12.25" style="5" customWidth="1"/>
    <col min="11784" max="12032" width="9" style="5"/>
    <col min="12033" max="12033" width="45.5" style="5" customWidth="1"/>
    <col min="12034" max="12037" width="12.75" style="5" customWidth="1"/>
    <col min="12038" max="12039" width="12.25" style="5" customWidth="1"/>
    <col min="12040" max="12288" width="9" style="5"/>
    <col min="12289" max="12289" width="45.5" style="5" customWidth="1"/>
    <col min="12290" max="12293" width="12.75" style="5" customWidth="1"/>
    <col min="12294" max="12295" width="12.25" style="5" customWidth="1"/>
    <col min="12296" max="12544" width="9" style="5"/>
    <col min="12545" max="12545" width="45.5" style="5" customWidth="1"/>
    <col min="12546" max="12549" width="12.75" style="5" customWidth="1"/>
    <col min="12550" max="12551" width="12.25" style="5" customWidth="1"/>
    <col min="12552" max="12800" width="9" style="5"/>
    <col min="12801" max="12801" width="45.5" style="5" customWidth="1"/>
    <col min="12802" max="12805" width="12.75" style="5" customWidth="1"/>
    <col min="12806" max="12807" width="12.25" style="5" customWidth="1"/>
    <col min="12808" max="13056" width="9" style="5"/>
    <col min="13057" max="13057" width="45.5" style="5" customWidth="1"/>
    <col min="13058" max="13061" width="12.75" style="5" customWidth="1"/>
    <col min="13062" max="13063" width="12.25" style="5" customWidth="1"/>
    <col min="13064" max="13312" width="9" style="5"/>
    <col min="13313" max="13313" width="45.5" style="5" customWidth="1"/>
    <col min="13314" max="13317" width="12.75" style="5" customWidth="1"/>
    <col min="13318" max="13319" width="12.25" style="5" customWidth="1"/>
    <col min="13320" max="13568" width="9" style="5"/>
    <col min="13569" max="13569" width="45.5" style="5" customWidth="1"/>
    <col min="13570" max="13573" width="12.75" style="5" customWidth="1"/>
    <col min="13574" max="13575" width="12.25" style="5" customWidth="1"/>
    <col min="13576" max="13824" width="9" style="5"/>
    <col min="13825" max="13825" width="45.5" style="5" customWidth="1"/>
    <col min="13826" max="13829" width="12.75" style="5" customWidth="1"/>
    <col min="13830" max="13831" width="12.25" style="5" customWidth="1"/>
    <col min="13832" max="14080" width="9" style="5"/>
    <col min="14081" max="14081" width="45.5" style="5" customWidth="1"/>
    <col min="14082" max="14085" width="12.75" style="5" customWidth="1"/>
    <col min="14086" max="14087" width="12.25" style="5" customWidth="1"/>
    <col min="14088" max="14336" width="9" style="5"/>
    <col min="14337" max="14337" width="45.5" style="5" customWidth="1"/>
    <col min="14338" max="14341" width="12.75" style="5" customWidth="1"/>
    <col min="14342" max="14343" width="12.25" style="5" customWidth="1"/>
    <col min="14344" max="14592" width="9" style="5"/>
    <col min="14593" max="14593" width="45.5" style="5" customWidth="1"/>
    <col min="14594" max="14597" width="12.75" style="5" customWidth="1"/>
    <col min="14598" max="14599" width="12.25" style="5" customWidth="1"/>
    <col min="14600" max="14848" width="9" style="5"/>
    <col min="14849" max="14849" width="45.5" style="5" customWidth="1"/>
    <col min="14850" max="14853" width="12.75" style="5" customWidth="1"/>
    <col min="14854" max="14855" width="12.25" style="5" customWidth="1"/>
    <col min="14856" max="15104" width="9" style="5"/>
    <col min="15105" max="15105" width="45.5" style="5" customWidth="1"/>
    <col min="15106" max="15109" width="12.75" style="5" customWidth="1"/>
    <col min="15110" max="15111" width="12.25" style="5" customWidth="1"/>
    <col min="15112" max="15360" width="9" style="5"/>
    <col min="15361" max="15361" width="45.5" style="5" customWidth="1"/>
    <col min="15362" max="15365" width="12.75" style="5" customWidth="1"/>
    <col min="15366" max="15367" width="12.25" style="5" customWidth="1"/>
    <col min="15368" max="15616" width="9" style="5"/>
    <col min="15617" max="15617" width="45.5" style="5" customWidth="1"/>
    <col min="15618" max="15621" width="12.75" style="5" customWidth="1"/>
    <col min="15622" max="15623" width="12.25" style="5" customWidth="1"/>
    <col min="15624" max="15872" width="9" style="5"/>
    <col min="15873" max="15873" width="45.5" style="5" customWidth="1"/>
    <col min="15874" max="15877" width="12.75" style="5" customWidth="1"/>
    <col min="15878" max="15879" width="12.25" style="5" customWidth="1"/>
    <col min="15880" max="16128" width="9" style="5"/>
    <col min="16129" max="16129" width="45.5" style="5" customWidth="1"/>
    <col min="16130" max="16133" width="12.75" style="5" customWidth="1"/>
    <col min="16134" max="16135" width="12.25" style="5" customWidth="1"/>
    <col min="16136" max="16384" width="9" style="5"/>
  </cols>
  <sheetData>
    <row r="1" s="1" customFormat="1" ht="27" spans="1:7">
      <c r="A1" s="7" t="s">
        <v>56</v>
      </c>
      <c r="B1" s="7"/>
      <c r="C1" s="7"/>
      <c r="D1" s="7"/>
      <c r="E1" s="7"/>
      <c r="F1" s="7"/>
      <c r="G1" s="7"/>
    </row>
    <row r="2" s="2" customFormat="1" spans="1:7">
      <c r="A2" s="8" t="s">
        <v>53</v>
      </c>
      <c r="B2" s="9"/>
      <c r="C2" s="9"/>
      <c r="D2" s="9"/>
      <c r="F2" s="9"/>
      <c r="G2" s="10" t="s">
        <v>57</v>
      </c>
    </row>
    <row r="3" s="3" customFormat="1" spans="1:7">
      <c r="A3" s="11" t="s">
        <v>58</v>
      </c>
      <c r="B3" s="11" t="s">
        <v>59</v>
      </c>
      <c r="C3" s="11"/>
      <c r="D3" s="11"/>
      <c r="E3" s="11"/>
      <c r="F3" s="12" t="s">
        <v>60</v>
      </c>
      <c r="G3" s="12"/>
    </row>
    <row r="4" s="3" customFormat="1" ht="28.5" spans="1:7">
      <c r="A4" s="11"/>
      <c r="B4" s="13" t="s">
        <v>61</v>
      </c>
      <c r="C4" s="13" t="s">
        <v>62</v>
      </c>
      <c r="D4" s="14" t="s">
        <v>680</v>
      </c>
      <c r="E4" s="15" t="s">
        <v>759</v>
      </c>
      <c r="F4" s="13" t="s">
        <v>61</v>
      </c>
      <c r="G4" s="16" t="s">
        <v>66</v>
      </c>
    </row>
    <row r="5" ht="19.5" customHeight="1" spans="1:8">
      <c r="A5" s="17" t="s">
        <v>761</v>
      </c>
      <c r="B5" s="18"/>
      <c r="C5" s="18"/>
      <c r="D5" s="18"/>
      <c r="E5" s="19"/>
      <c r="F5" s="20"/>
      <c r="G5" s="21"/>
      <c r="H5" s="22"/>
    </row>
    <row r="6" ht="19.5" customHeight="1" spans="1:8">
      <c r="A6" s="23" t="s">
        <v>762</v>
      </c>
      <c r="B6" s="18"/>
      <c r="C6" s="18"/>
      <c r="D6" s="18"/>
      <c r="E6" s="19"/>
      <c r="F6" s="20"/>
      <c r="G6" s="21"/>
      <c r="H6" s="22"/>
    </row>
    <row r="7" ht="19.5" customHeight="1" spans="1:8">
      <c r="A7" s="24" t="s">
        <v>832</v>
      </c>
      <c r="B7" s="18"/>
      <c r="C7" s="18"/>
      <c r="D7" s="18"/>
      <c r="E7" s="19"/>
      <c r="F7" s="20"/>
      <c r="G7" s="21"/>
      <c r="H7" s="22"/>
    </row>
    <row r="8" ht="19.5" customHeight="1" spans="1:8">
      <c r="A8" s="23" t="s">
        <v>703</v>
      </c>
      <c r="B8" s="18"/>
      <c r="C8" s="18"/>
      <c r="D8" s="18"/>
      <c r="E8" s="19"/>
      <c r="F8" s="20"/>
      <c r="G8" s="21"/>
      <c r="H8" s="22"/>
    </row>
    <row r="9" ht="19.5" customHeight="1" spans="1:8">
      <c r="A9" s="24" t="s">
        <v>702</v>
      </c>
      <c r="B9" s="18"/>
      <c r="C9" s="18"/>
      <c r="D9" s="18"/>
      <c r="E9" s="19"/>
      <c r="F9" s="20"/>
      <c r="G9" s="21"/>
      <c r="H9" s="22"/>
    </row>
    <row r="10" ht="19.5" customHeight="1" spans="1:8">
      <c r="A10" s="25"/>
      <c r="B10" s="18"/>
      <c r="C10" s="18"/>
      <c r="D10" s="18"/>
      <c r="E10" s="19"/>
      <c r="F10" s="20"/>
      <c r="G10" s="21"/>
      <c r="H10" s="22"/>
    </row>
    <row r="11" ht="19.5" customHeight="1" spans="1:7">
      <c r="A11" s="2"/>
      <c r="B11" s="9"/>
      <c r="C11" s="9"/>
      <c r="D11" s="9"/>
      <c r="E11" s="2"/>
      <c r="F11" s="9"/>
      <c r="G11" s="2"/>
    </row>
    <row r="12" s="4" customFormat="1" ht="19.5" customHeight="1" spans="1:7">
      <c r="A12" s="26" t="s">
        <v>833</v>
      </c>
      <c r="B12" s="26"/>
      <c r="C12" s="26"/>
      <c r="D12" s="26"/>
      <c r="E12" s="26"/>
      <c r="F12" s="26"/>
      <c r="G12" s="27"/>
    </row>
    <row r="13" ht="19.5" spans="1:6">
      <c r="A13" s="28" t="s">
        <v>834</v>
      </c>
      <c r="B13" s="28"/>
      <c r="C13" s="28"/>
      <c r="D13" s="28"/>
      <c r="E13" s="28"/>
      <c r="F13" s="28"/>
    </row>
  </sheetData>
  <mergeCells count="6">
    <mergeCell ref="A1:G1"/>
    <mergeCell ref="B3:E3"/>
    <mergeCell ref="F3:G3"/>
    <mergeCell ref="A12:F12"/>
    <mergeCell ref="A13:F13"/>
    <mergeCell ref="A3:A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B22" sqref="B22"/>
    </sheetView>
  </sheetViews>
  <sheetFormatPr defaultColWidth="9" defaultRowHeight="14.25" outlineLevelCol="2"/>
  <cols>
    <col min="1" max="1" width="13.125" customWidth="1"/>
    <col min="2" max="2" width="82.25" customWidth="1"/>
    <col min="3" max="3" width="20.875" customWidth="1"/>
    <col min="257" max="257" width="13.125" customWidth="1"/>
    <col min="258" max="258" width="82.25" customWidth="1"/>
    <col min="259" max="259" width="20.875" customWidth="1"/>
    <col min="513" max="513" width="13.125" customWidth="1"/>
    <col min="514" max="514" width="82.25" customWidth="1"/>
    <col min="515" max="515" width="20.875" customWidth="1"/>
    <col min="769" max="769" width="13.125" customWidth="1"/>
    <col min="770" max="770" width="82.25" customWidth="1"/>
    <col min="771" max="771" width="20.875" customWidth="1"/>
    <col min="1025" max="1025" width="13.125" customWidth="1"/>
    <col min="1026" max="1026" width="82.25" customWidth="1"/>
    <col min="1027" max="1027" width="20.875" customWidth="1"/>
    <col min="1281" max="1281" width="13.125" customWidth="1"/>
    <col min="1282" max="1282" width="82.25" customWidth="1"/>
    <col min="1283" max="1283" width="20.875" customWidth="1"/>
    <col min="1537" max="1537" width="13.125" customWidth="1"/>
    <col min="1538" max="1538" width="82.25" customWidth="1"/>
    <col min="1539" max="1539" width="20.875" customWidth="1"/>
    <col min="1793" max="1793" width="13.125" customWidth="1"/>
    <col min="1794" max="1794" width="82.25" customWidth="1"/>
    <col min="1795" max="1795" width="20.875" customWidth="1"/>
    <col min="2049" max="2049" width="13.125" customWidth="1"/>
    <col min="2050" max="2050" width="82.25" customWidth="1"/>
    <col min="2051" max="2051" width="20.875" customWidth="1"/>
    <col min="2305" max="2305" width="13.125" customWidth="1"/>
    <col min="2306" max="2306" width="82.25" customWidth="1"/>
    <col min="2307" max="2307" width="20.875" customWidth="1"/>
    <col min="2561" max="2561" width="13.125" customWidth="1"/>
    <col min="2562" max="2562" width="82.25" customWidth="1"/>
    <col min="2563" max="2563" width="20.875" customWidth="1"/>
    <col min="2817" max="2817" width="13.125" customWidth="1"/>
    <col min="2818" max="2818" width="82.25" customWidth="1"/>
    <col min="2819" max="2819" width="20.875" customWidth="1"/>
    <col min="3073" max="3073" width="13.125" customWidth="1"/>
    <col min="3074" max="3074" width="82.25" customWidth="1"/>
    <col min="3075" max="3075" width="20.875" customWidth="1"/>
    <col min="3329" max="3329" width="13.125" customWidth="1"/>
    <col min="3330" max="3330" width="82.25" customWidth="1"/>
    <col min="3331" max="3331" width="20.875" customWidth="1"/>
    <col min="3585" max="3585" width="13.125" customWidth="1"/>
    <col min="3586" max="3586" width="82.25" customWidth="1"/>
    <col min="3587" max="3587" width="20.875" customWidth="1"/>
    <col min="3841" max="3841" width="13.125" customWidth="1"/>
    <col min="3842" max="3842" width="82.25" customWidth="1"/>
    <col min="3843" max="3843" width="20.875" customWidth="1"/>
    <col min="4097" max="4097" width="13.125" customWidth="1"/>
    <col min="4098" max="4098" width="82.25" customWidth="1"/>
    <col min="4099" max="4099" width="20.875" customWidth="1"/>
    <col min="4353" max="4353" width="13.125" customWidth="1"/>
    <col min="4354" max="4354" width="82.25" customWidth="1"/>
    <col min="4355" max="4355" width="20.875" customWidth="1"/>
    <col min="4609" max="4609" width="13.125" customWidth="1"/>
    <col min="4610" max="4610" width="82.25" customWidth="1"/>
    <col min="4611" max="4611" width="20.875" customWidth="1"/>
    <col min="4865" max="4865" width="13.125" customWidth="1"/>
    <col min="4866" max="4866" width="82.25" customWidth="1"/>
    <col min="4867" max="4867" width="20.875" customWidth="1"/>
    <col min="5121" max="5121" width="13.125" customWidth="1"/>
    <col min="5122" max="5122" width="82.25" customWidth="1"/>
    <col min="5123" max="5123" width="20.875" customWidth="1"/>
    <col min="5377" max="5377" width="13.125" customWidth="1"/>
    <col min="5378" max="5378" width="82.25" customWidth="1"/>
    <col min="5379" max="5379" width="20.875" customWidth="1"/>
    <col min="5633" max="5633" width="13.125" customWidth="1"/>
    <col min="5634" max="5634" width="82.25" customWidth="1"/>
    <col min="5635" max="5635" width="20.875" customWidth="1"/>
    <col min="5889" max="5889" width="13.125" customWidth="1"/>
    <col min="5890" max="5890" width="82.25" customWidth="1"/>
    <col min="5891" max="5891" width="20.875" customWidth="1"/>
    <col min="6145" max="6145" width="13.125" customWidth="1"/>
    <col min="6146" max="6146" width="82.25" customWidth="1"/>
    <col min="6147" max="6147" width="20.875" customWidth="1"/>
    <col min="6401" max="6401" width="13.125" customWidth="1"/>
    <col min="6402" max="6402" width="82.25" customWidth="1"/>
    <col min="6403" max="6403" width="20.875" customWidth="1"/>
    <col min="6657" max="6657" width="13.125" customWidth="1"/>
    <col min="6658" max="6658" width="82.25" customWidth="1"/>
    <col min="6659" max="6659" width="20.875" customWidth="1"/>
    <col min="6913" max="6913" width="13.125" customWidth="1"/>
    <col min="6914" max="6914" width="82.25" customWidth="1"/>
    <col min="6915" max="6915" width="20.875" customWidth="1"/>
    <col min="7169" max="7169" width="13.125" customWidth="1"/>
    <col min="7170" max="7170" width="82.25" customWidth="1"/>
    <col min="7171" max="7171" width="20.875" customWidth="1"/>
    <col min="7425" max="7425" width="13.125" customWidth="1"/>
    <col min="7426" max="7426" width="82.25" customWidth="1"/>
    <col min="7427" max="7427" width="20.875" customWidth="1"/>
    <col min="7681" max="7681" width="13.125" customWidth="1"/>
    <col min="7682" max="7682" width="82.25" customWidth="1"/>
    <col min="7683" max="7683" width="20.875" customWidth="1"/>
    <col min="7937" max="7937" width="13.125" customWidth="1"/>
    <col min="7938" max="7938" width="82.25" customWidth="1"/>
    <col min="7939" max="7939" width="20.875" customWidth="1"/>
    <col min="8193" max="8193" width="13.125" customWidth="1"/>
    <col min="8194" max="8194" width="82.25" customWidth="1"/>
    <col min="8195" max="8195" width="20.875" customWidth="1"/>
    <col min="8449" max="8449" width="13.125" customWidth="1"/>
    <col min="8450" max="8450" width="82.25" customWidth="1"/>
    <col min="8451" max="8451" width="20.875" customWidth="1"/>
    <col min="8705" max="8705" width="13.125" customWidth="1"/>
    <col min="8706" max="8706" width="82.25" customWidth="1"/>
    <col min="8707" max="8707" width="20.875" customWidth="1"/>
    <col min="8961" max="8961" width="13.125" customWidth="1"/>
    <col min="8962" max="8962" width="82.25" customWidth="1"/>
    <col min="8963" max="8963" width="20.875" customWidth="1"/>
    <col min="9217" max="9217" width="13.125" customWidth="1"/>
    <col min="9218" max="9218" width="82.25" customWidth="1"/>
    <col min="9219" max="9219" width="20.875" customWidth="1"/>
    <col min="9473" max="9473" width="13.125" customWidth="1"/>
    <col min="9474" max="9474" width="82.25" customWidth="1"/>
    <col min="9475" max="9475" width="20.875" customWidth="1"/>
    <col min="9729" max="9729" width="13.125" customWidth="1"/>
    <col min="9730" max="9730" width="82.25" customWidth="1"/>
    <col min="9731" max="9731" width="20.875" customWidth="1"/>
    <col min="9985" max="9985" width="13.125" customWidth="1"/>
    <col min="9986" max="9986" width="82.25" customWidth="1"/>
    <col min="9987" max="9987" width="20.875" customWidth="1"/>
    <col min="10241" max="10241" width="13.125" customWidth="1"/>
    <col min="10242" max="10242" width="82.25" customWidth="1"/>
    <col min="10243" max="10243" width="20.875" customWidth="1"/>
    <col min="10497" max="10497" width="13.125" customWidth="1"/>
    <col min="10498" max="10498" width="82.25" customWidth="1"/>
    <col min="10499" max="10499" width="20.875" customWidth="1"/>
    <col min="10753" max="10753" width="13.125" customWidth="1"/>
    <col min="10754" max="10754" width="82.25" customWidth="1"/>
    <col min="10755" max="10755" width="20.875" customWidth="1"/>
    <col min="11009" max="11009" width="13.125" customWidth="1"/>
    <col min="11010" max="11010" width="82.25" customWidth="1"/>
    <col min="11011" max="11011" width="20.875" customWidth="1"/>
    <col min="11265" max="11265" width="13.125" customWidth="1"/>
    <col min="11266" max="11266" width="82.25" customWidth="1"/>
    <col min="11267" max="11267" width="20.875" customWidth="1"/>
    <col min="11521" max="11521" width="13.125" customWidth="1"/>
    <col min="11522" max="11522" width="82.25" customWidth="1"/>
    <col min="11523" max="11523" width="20.875" customWidth="1"/>
    <col min="11777" max="11777" width="13.125" customWidth="1"/>
    <col min="11778" max="11778" width="82.25" customWidth="1"/>
    <col min="11779" max="11779" width="20.875" customWidth="1"/>
    <col min="12033" max="12033" width="13.125" customWidth="1"/>
    <col min="12034" max="12034" width="82.25" customWidth="1"/>
    <col min="12035" max="12035" width="20.875" customWidth="1"/>
    <col min="12289" max="12289" width="13.125" customWidth="1"/>
    <col min="12290" max="12290" width="82.25" customWidth="1"/>
    <col min="12291" max="12291" width="20.875" customWidth="1"/>
    <col min="12545" max="12545" width="13.125" customWidth="1"/>
    <col min="12546" max="12546" width="82.25" customWidth="1"/>
    <col min="12547" max="12547" width="20.875" customWidth="1"/>
    <col min="12801" max="12801" width="13.125" customWidth="1"/>
    <col min="12802" max="12802" width="82.25" customWidth="1"/>
    <col min="12803" max="12803" width="20.875" customWidth="1"/>
    <col min="13057" max="13057" width="13.125" customWidth="1"/>
    <col min="13058" max="13058" width="82.25" customWidth="1"/>
    <col min="13059" max="13059" width="20.875" customWidth="1"/>
    <col min="13313" max="13313" width="13.125" customWidth="1"/>
    <col min="13314" max="13314" width="82.25" customWidth="1"/>
    <col min="13315" max="13315" width="20.875" customWidth="1"/>
    <col min="13569" max="13569" width="13.125" customWidth="1"/>
    <col min="13570" max="13570" width="82.25" customWidth="1"/>
    <col min="13571" max="13571" width="20.875" customWidth="1"/>
    <col min="13825" max="13825" width="13.125" customWidth="1"/>
    <col min="13826" max="13826" width="82.25" customWidth="1"/>
    <col min="13827" max="13827" width="20.875" customWidth="1"/>
    <col min="14081" max="14081" width="13.125" customWidth="1"/>
    <col min="14082" max="14082" width="82.25" customWidth="1"/>
    <col min="14083" max="14083" width="20.875" customWidth="1"/>
    <col min="14337" max="14337" width="13.125" customWidth="1"/>
    <col min="14338" max="14338" width="82.25" customWidth="1"/>
    <col min="14339" max="14339" width="20.875" customWidth="1"/>
    <col min="14593" max="14593" width="13.125" customWidth="1"/>
    <col min="14594" max="14594" width="82.25" customWidth="1"/>
    <col min="14595" max="14595" width="20.875" customWidth="1"/>
    <col min="14849" max="14849" width="13.125" customWidth="1"/>
    <col min="14850" max="14850" width="82.25" customWidth="1"/>
    <col min="14851" max="14851" width="20.875" customWidth="1"/>
    <col min="15105" max="15105" width="13.125" customWidth="1"/>
    <col min="15106" max="15106" width="82.25" customWidth="1"/>
    <col min="15107" max="15107" width="20.875" customWidth="1"/>
    <col min="15361" max="15361" width="13.125" customWidth="1"/>
    <col min="15362" max="15362" width="82.25" customWidth="1"/>
    <col min="15363" max="15363" width="20.875" customWidth="1"/>
    <col min="15617" max="15617" width="13.125" customWidth="1"/>
    <col min="15618" max="15618" width="82.25" customWidth="1"/>
    <col min="15619" max="15619" width="20.875" customWidth="1"/>
    <col min="15873" max="15873" width="13.125" customWidth="1"/>
    <col min="15874" max="15874" width="82.25" customWidth="1"/>
    <col min="15875" max="15875" width="20.875" customWidth="1"/>
    <col min="16129" max="16129" width="13.125" customWidth="1"/>
    <col min="16130" max="16130" width="82.25" customWidth="1"/>
    <col min="16131" max="16131" width="20.875" customWidth="1"/>
  </cols>
  <sheetData>
    <row r="1" ht="22.5" spans="1:3">
      <c r="A1" s="430" t="s">
        <v>1</v>
      </c>
      <c r="B1" s="430"/>
      <c r="C1" s="430"/>
    </row>
    <row r="3" ht="25.5" customHeight="1" spans="1:3">
      <c r="A3" s="36" t="s">
        <v>2</v>
      </c>
      <c r="B3" s="36" t="s">
        <v>3</v>
      </c>
      <c r="C3" s="36" t="s">
        <v>4</v>
      </c>
    </row>
    <row r="4" ht="25.5" customHeight="1" spans="1:3">
      <c r="A4" s="431" t="s">
        <v>5</v>
      </c>
      <c r="B4" s="432" t="s">
        <v>6</v>
      </c>
      <c r="C4" s="433" t="s">
        <v>7</v>
      </c>
    </row>
    <row r="5" ht="25.5" customHeight="1" spans="1:3">
      <c r="A5" s="431" t="s">
        <v>8</v>
      </c>
      <c r="B5" s="434" t="s">
        <v>9</v>
      </c>
      <c r="C5" s="435"/>
    </row>
    <row r="6" ht="25.5" customHeight="1" spans="1:3">
      <c r="A6" s="431" t="s">
        <v>10</v>
      </c>
      <c r="B6" s="432" t="s">
        <v>11</v>
      </c>
      <c r="C6" s="435"/>
    </row>
    <row r="7" ht="25.5" customHeight="1" spans="1:3">
      <c r="A7" s="431" t="s">
        <v>12</v>
      </c>
      <c r="B7" s="432" t="s">
        <v>13</v>
      </c>
      <c r="C7" s="435"/>
    </row>
    <row r="8" ht="25.5" customHeight="1" spans="1:3">
      <c r="A8" s="431" t="s">
        <v>14</v>
      </c>
      <c r="B8" s="432" t="s">
        <v>15</v>
      </c>
      <c r="C8" s="435"/>
    </row>
    <row r="9" ht="25.5" customHeight="1" spans="1:3">
      <c r="A9" s="431" t="s">
        <v>16</v>
      </c>
      <c r="B9" s="432" t="s">
        <v>17</v>
      </c>
      <c r="C9" s="435"/>
    </row>
    <row r="10" ht="25.5" customHeight="1" spans="1:3">
      <c r="A10" s="431" t="s">
        <v>18</v>
      </c>
      <c r="B10" s="432" t="s">
        <v>19</v>
      </c>
      <c r="C10" s="435"/>
    </row>
    <row r="11" ht="25.5" customHeight="1" spans="1:3">
      <c r="A11" s="431" t="s">
        <v>20</v>
      </c>
      <c r="B11" s="432" t="s">
        <v>21</v>
      </c>
      <c r="C11" s="435"/>
    </row>
    <row r="12" ht="25.5" customHeight="1" spans="1:3">
      <c r="A12" s="431" t="s">
        <v>22</v>
      </c>
      <c r="B12" s="432" t="s">
        <v>23</v>
      </c>
      <c r="C12" s="435"/>
    </row>
    <row r="13" ht="25.5" customHeight="1" spans="1:3">
      <c r="A13" s="431" t="s">
        <v>24</v>
      </c>
      <c r="B13" s="432" t="s">
        <v>25</v>
      </c>
      <c r="C13" s="433" t="s">
        <v>26</v>
      </c>
    </row>
    <row r="14" ht="25.5" customHeight="1" spans="1:3">
      <c r="A14" s="431" t="s">
        <v>27</v>
      </c>
      <c r="B14" s="432" t="s">
        <v>28</v>
      </c>
      <c r="C14" s="435"/>
    </row>
    <row r="15" ht="25.5" customHeight="1" spans="1:3">
      <c r="A15" s="431" t="s">
        <v>29</v>
      </c>
      <c r="B15" s="432" t="s">
        <v>30</v>
      </c>
      <c r="C15" s="435"/>
    </row>
    <row r="16" ht="25.5" customHeight="1" spans="1:3">
      <c r="A16" s="431" t="s">
        <v>31</v>
      </c>
      <c r="B16" s="432" t="s">
        <v>32</v>
      </c>
      <c r="C16" s="435"/>
    </row>
    <row r="17" ht="25.5" customHeight="1" spans="1:3">
      <c r="A17" s="431" t="s">
        <v>33</v>
      </c>
      <c r="B17" s="432" t="s">
        <v>34</v>
      </c>
      <c r="C17" s="435"/>
    </row>
    <row r="18" ht="25.5" customHeight="1" spans="1:3">
      <c r="A18" s="431" t="s">
        <v>35</v>
      </c>
      <c r="B18" s="432" t="s">
        <v>36</v>
      </c>
      <c r="C18" s="435"/>
    </row>
    <row r="19" ht="25.5" customHeight="1" spans="1:3">
      <c r="A19" s="431" t="s">
        <v>37</v>
      </c>
      <c r="B19" s="432" t="s">
        <v>38</v>
      </c>
      <c r="C19" s="435"/>
    </row>
    <row r="20" ht="25.5" customHeight="1" spans="1:3">
      <c r="A20" s="431" t="s">
        <v>39</v>
      </c>
      <c r="B20" s="432" t="s">
        <v>40</v>
      </c>
      <c r="C20" s="435"/>
    </row>
    <row r="21" ht="25.5" customHeight="1" spans="1:3">
      <c r="A21" s="431" t="s">
        <v>41</v>
      </c>
      <c r="B21" s="432" t="s">
        <v>42</v>
      </c>
      <c r="C21" s="433" t="s">
        <v>43</v>
      </c>
    </row>
    <row r="22" ht="25.5" customHeight="1" spans="1:3">
      <c r="A22" s="431" t="s">
        <v>44</v>
      </c>
      <c r="B22" s="432" t="s">
        <v>45</v>
      </c>
      <c r="C22" s="435"/>
    </row>
    <row r="23" ht="25.5" customHeight="1" spans="1:3">
      <c r="A23" s="431" t="s">
        <v>46</v>
      </c>
      <c r="B23" s="436" t="s">
        <v>47</v>
      </c>
      <c r="C23" s="433" t="s">
        <v>48</v>
      </c>
    </row>
    <row r="24" ht="25.5" customHeight="1" spans="1:3">
      <c r="A24" s="431" t="s">
        <v>49</v>
      </c>
      <c r="B24" s="436" t="s">
        <v>50</v>
      </c>
      <c r="C24" s="433"/>
    </row>
    <row r="25" ht="25.5" customHeight="1" spans="1:3">
      <c r="A25" s="431" t="s">
        <v>51</v>
      </c>
      <c r="B25" s="436" t="s">
        <v>52</v>
      </c>
      <c r="C25" s="433"/>
    </row>
    <row r="26" ht="25.5" customHeight="1" spans="1:3">
      <c r="A26" s="431" t="s">
        <v>53</v>
      </c>
      <c r="B26" s="436" t="s">
        <v>54</v>
      </c>
      <c r="C26" s="433"/>
    </row>
    <row r="27" ht="25" customHeight="1" spans="1:3">
      <c r="A27" s="431" t="s">
        <v>55</v>
      </c>
      <c r="B27" s="436" t="s">
        <v>56</v>
      </c>
      <c r="C27" s="433"/>
    </row>
  </sheetData>
  <mergeCells count="5">
    <mergeCell ref="A1:C1"/>
    <mergeCell ref="C4:C12"/>
    <mergeCell ref="C13:C20"/>
    <mergeCell ref="C21:C22"/>
    <mergeCell ref="C23:C27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view="pageBreakPreview" zoomScaleNormal="89" workbookViewId="0">
      <selection activeCell="G29" sqref="G29"/>
    </sheetView>
  </sheetViews>
  <sheetFormatPr defaultColWidth="9" defaultRowHeight="14.25"/>
  <cols>
    <col min="1" max="15" width="9.375" style="75" customWidth="1"/>
    <col min="16" max="17" width="9" style="75"/>
    <col min="18" max="18" width="9" style="75" customWidth="1"/>
    <col min="19" max="16384" width="9" style="75"/>
  </cols>
  <sheetData>
    <row r="1" ht="13.5" customHeight="1" spans="1:11">
      <c r="A1" s="76" t="s">
        <v>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13.5" customHeight="1" spans="1:1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3.5" customHeight="1" spans="1:1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13.5" customHeight="1" spans="1:11">
      <c r="A4" s="76" t="s">
        <v>7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ht="13.5" customHeight="1" spans="1:1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ht="13.5" customHeight="1" spans="1:1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ht="13.5" customHeight="1" spans="1:1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ht="13.5" customHeight="1" spans="1:1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ht="13.5" customHeight="1" spans="1:1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ht="13.5" customHeight="1" spans="1:1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ht="12.75" customHeight="1" spans="1:1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ht="13.5" customHeight="1" spans="1:1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7.25" customHeight="1"/>
    <row r="20" ht="17.25" customHeight="1" spans="6:6">
      <c r="F20" s="78"/>
    </row>
    <row r="21" ht="17.25" customHeight="1"/>
    <row r="22" ht="17.25" customHeight="1" spans="1:11">
      <c r="A22" s="79"/>
      <c r="B22" s="79"/>
      <c r="C22" s="79"/>
      <c r="D22" s="79"/>
      <c r="E22" s="79"/>
      <c r="F22" s="80"/>
      <c r="G22" s="79"/>
      <c r="H22" s="79"/>
      <c r="I22" s="79"/>
      <c r="J22" s="79"/>
      <c r="K22" s="79"/>
    </row>
    <row r="23" ht="17.25" customHeight="1" spans="1:11">
      <c r="A23" s="79"/>
      <c r="B23" s="79"/>
      <c r="C23" s="79"/>
      <c r="D23" s="79"/>
      <c r="E23" s="79"/>
      <c r="F23" s="80"/>
      <c r="G23" s="79"/>
      <c r="H23" s="79"/>
      <c r="I23" s="79"/>
      <c r="J23" s="79"/>
      <c r="K23" s="79"/>
    </row>
    <row r="24" ht="17.25" customHeight="1" spans="1:1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ht="17.25" customHeight="1" spans="6:11">
      <c r="F25" s="82"/>
      <c r="G25" s="82"/>
      <c r="H25" s="82"/>
      <c r="I25" s="82"/>
      <c r="J25" s="82"/>
      <c r="K25" s="82"/>
    </row>
    <row r="26" ht="17.25" customHeight="1" spans="6:11">
      <c r="F26" s="82"/>
      <c r="G26" s="82"/>
      <c r="H26" s="82"/>
      <c r="I26" s="82"/>
      <c r="J26" s="82"/>
      <c r="K26" s="82"/>
    </row>
    <row r="27" ht="17.25" customHeight="1" spans="6:11">
      <c r="F27" s="82"/>
      <c r="G27" s="82"/>
      <c r="H27" s="82"/>
      <c r="I27" s="82"/>
      <c r="J27" s="82"/>
      <c r="K27" s="82"/>
    </row>
    <row r="28" ht="17.25" customHeight="1" spans="6:11">
      <c r="F28" s="82"/>
      <c r="G28" s="82"/>
      <c r="H28" s="82"/>
      <c r="I28" s="82"/>
      <c r="J28" s="82"/>
      <c r="K28" s="82"/>
    </row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</sheetData>
  <mergeCells count="1">
    <mergeCell ref="A1:K8"/>
  </mergeCells>
  <printOptions horizontalCentered="1" verticalCentered="1"/>
  <pageMargins left="0.78740157480315" right="0.78740157480315" top="0.78740157480315" bottom="0.78740157480315" header="0.590551181102362" footer="0.23622047244094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Y40"/>
  <sheetViews>
    <sheetView showGridLines="0" showZeros="0" view="pageBreakPreview" zoomScale="84" zoomScaleNormal="100" workbookViewId="0">
      <pane xSplit="1" ySplit="5" topLeftCell="B6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4.25"/>
  <cols>
    <col min="1" max="1" width="46" style="223" customWidth="1"/>
    <col min="2" max="2" width="16.125" style="223" customWidth="1"/>
    <col min="3" max="3" width="16.5" style="223" customWidth="1"/>
    <col min="4" max="4" width="16.75" style="226" customWidth="1"/>
    <col min="5" max="5" width="13" style="226" customWidth="1"/>
    <col min="6" max="6" width="14.875" style="227" customWidth="1"/>
    <col min="7" max="7" width="14.375" style="393" customWidth="1"/>
    <col min="8" max="8" width="13" style="227" customWidth="1"/>
    <col min="9" max="9" width="11.625" style="223" hidden="1" customWidth="1"/>
    <col min="10" max="233" width="9" style="223"/>
    <col min="234" max="16384" width="9" style="308"/>
  </cols>
  <sheetData>
    <row r="1" s="222" customFormat="1" ht="38" customHeight="1" spans="1:8">
      <c r="A1" s="230" t="s">
        <v>6</v>
      </c>
      <c r="B1" s="230"/>
      <c r="C1" s="230"/>
      <c r="D1" s="230"/>
      <c r="E1" s="230"/>
      <c r="F1" s="230"/>
      <c r="G1" s="394"/>
      <c r="H1" s="230"/>
    </row>
    <row r="2" s="308" customFormat="1" spans="1:8">
      <c r="A2" s="223" t="s">
        <v>5</v>
      </c>
      <c r="C2" s="223"/>
      <c r="D2" s="226"/>
      <c r="F2" s="395"/>
      <c r="G2" s="393"/>
      <c r="H2" s="231" t="s">
        <v>57</v>
      </c>
    </row>
    <row r="3" s="196" customFormat="1" ht="34.5" customHeight="1" spans="1:8">
      <c r="A3" s="34" t="s">
        <v>58</v>
      </c>
      <c r="B3" s="204" t="s">
        <v>59</v>
      </c>
      <c r="C3" s="204"/>
      <c r="D3" s="204"/>
      <c r="E3" s="204"/>
      <c r="F3" s="204"/>
      <c r="G3" s="396" t="s">
        <v>60</v>
      </c>
      <c r="H3" s="205"/>
    </row>
    <row r="4" s="224" customFormat="1" ht="32.1" customHeight="1" spans="1:9">
      <c r="A4" s="34"/>
      <c r="B4" s="34" t="s">
        <v>61</v>
      </c>
      <c r="C4" s="34" t="s">
        <v>62</v>
      </c>
      <c r="D4" s="34" t="s">
        <v>63</v>
      </c>
      <c r="E4" s="34" t="s">
        <v>64</v>
      </c>
      <c r="F4" s="34" t="s">
        <v>65</v>
      </c>
      <c r="G4" s="397" t="s">
        <v>61</v>
      </c>
      <c r="H4" s="61" t="s">
        <v>66</v>
      </c>
      <c r="I4" s="224" t="s">
        <v>67</v>
      </c>
    </row>
    <row r="5" s="224" customFormat="1" ht="26.1" customHeight="1" spans="1:233">
      <c r="A5" s="398" t="s">
        <v>68</v>
      </c>
      <c r="B5" s="399">
        <f>B31</f>
        <v>343000</v>
      </c>
      <c r="C5" s="399">
        <f>C31</f>
        <v>343000</v>
      </c>
      <c r="D5" s="399">
        <f>D31</f>
        <v>343457</v>
      </c>
      <c r="E5" s="400">
        <f t="shared" ref="E5:E18" si="0">D5/C5*100</f>
        <v>100.133236151603</v>
      </c>
      <c r="F5" s="400">
        <f t="shared" ref="F5:F18" si="1">D5/I5*100</f>
        <v>103.741818170834</v>
      </c>
      <c r="G5" s="399">
        <f>G6+G20</f>
        <v>356800</v>
      </c>
      <c r="H5" s="400">
        <f t="shared" ref="H5:H18" si="2">G5/D5*100</f>
        <v>103.884911357171</v>
      </c>
      <c r="I5" s="393">
        <f>I6+I20</f>
        <v>331069</v>
      </c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23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  <c r="HW5" s="223"/>
      <c r="HX5" s="223"/>
      <c r="HY5" s="223"/>
    </row>
    <row r="6" s="391" customFormat="1" ht="26.1" customHeight="1" spans="1:9">
      <c r="A6" s="401" t="s">
        <v>69</v>
      </c>
      <c r="B6" s="399">
        <f>SUM(B7:B19)</f>
        <v>265045</v>
      </c>
      <c r="C6" s="399">
        <f>SUM(C7:C19)</f>
        <v>268940</v>
      </c>
      <c r="D6" s="399">
        <f>SUM(D7:D19)</f>
        <v>264504</v>
      </c>
      <c r="E6" s="400">
        <f t="shared" si="0"/>
        <v>98.3505614635235</v>
      </c>
      <c r="F6" s="400">
        <f t="shared" si="1"/>
        <v>121.046706389522</v>
      </c>
      <c r="G6" s="399">
        <f>SUM(G7:G18)</f>
        <v>292690</v>
      </c>
      <c r="H6" s="400">
        <f t="shared" si="2"/>
        <v>110.656171551281</v>
      </c>
      <c r="I6" s="424">
        <f>SUM(I7:I19)</f>
        <v>218514</v>
      </c>
    </row>
    <row r="7" s="391" customFormat="1" ht="26.1" customHeight="1" spans="1:233">
      <c r="A7" s="402" t="s">
        <v>70</v>
      </c>
      <c r="B7" s="361">
        <v>88700</v>
      </c>
      <c r="C7" s="361">
        <v>77090</v>
      </c>
      <c r="D7" s="361">
        <v>79682</v>
      </c>
      <c r="E7" s="403">
        <f t="shared" si="0"/>
        <v>103.362303800752</v>
      </c>
      <c r="F7" s="403">
        <f t="shared" si="1"/>
        <v>122.119879231866</v>
      </c>
      <c r="G7" s="361">
        <v>94230</v>
      </c>
      <c r="H7" s="403">
        <f t="shared" si="2"/>
        <v>118.257573856078</v>
      </c>
      <c r="I7" s="425">
        <v>65249</v>
      </c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</row>
    <row r="8" s="308" customFormat="1" ht="26.1" customHeight="1" spans="1:233">
      <c r="A8" s="402" t="s">
        <v>71</v>
      </c>
      <c r="B8" s="361">
        <v>37000</v>
      </c>
      <c r="C8" s="361">
        <v>30140</v>
      </c>
      <c r="D8" s="361">
        <v>29439</v>
      </c>
      <c r="E8" s="403">
        <f t="shared" si="0"/>
        <v>97.6741871267419</v>
      </c>
      <c r="F8" s="403">
        <f t="shared" si="1"/>
        <v>67.7350329023055</v>
      </c>
      <c r="G8" s="361">
        <v>33970</v>
      </c>
      <c r="H8" s="403">
        <f t="shared" si="2"/>
        <v>115.39114779714</v>
      </c>
      <c r="I8" s="425">
        <v>43462</v>
      </c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23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  <c r="HW8" s="223"/>
      <c r="HX8" s="223"/>
      <c r="HY8" s="223"/>
    </row>
    <row r="9" s="308" customFormat="1" ht="26.1" customHeight="1" spans="1:233">
      <c r="A9" s="402" t="s">
        <v>72</v>
      </c>
      <c r="B9" s="361">
        <v>9100</v>
      </c>
      <c r="C9" s="361">
        <v>9300</v>
      </c>
      <c r="D9" s="361">
        <v>9202</v>
      </c>
      <c r="E9" s="403">
        <f t="shared" si="0"/>
        <v>98.9462365591398</v>
      </c>
      <c r="F9" s="403">
        <f t="shared" si="1"/>
        <v>100.557316140313</v>
      </c>
      <c r="G9" s="361">
        <v>10000</v>
      </c>
      <c r="H9" s="403">
        <f t="shared" si="2"/>
        <v>108.672027820039</v>
      </c>
      <c r="I9" s="425">
        <v>9151</v>
      </c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3"/>
      <c r="FG9" s="223"/>
      <c r="FH9" s="223"/>
      <c r="FI9" s="223"/>
      <c r="FJ9" s="223"/>
      <c r="FK9" s="223"/>
      <c r="FL9" s="223"/>
      <c r="FM9" s="223"/>
      <c r="FN9" s="223"/>
      <c r="FO9" s="223"/>
      <c r="FP9" s="223"/>
      <c r="FQ9" s="223"/>
      <c r="FR9" s="223"/>
      <c r="FS9" s="223"/>
      <c r="FT9" s="223"/>
      <c r="FU9" s="223"/>
      <c r="FV9" s="223"/>
      <c r="FW9" s="223"/>
      <c r="FX9" s="223"/>
      <c r="FY9" s="223"/>
      <c r="FZ9" s="223"/>
      <c r="GA9" s="223"/>
      <c r="GB9" s="223"/>
      <c r="GC9" s="223"/>
      <c r="GD9" s="223"/>
      <c r="GE9" s="223"/>
      <c r="GF9" s="223"/>
      <c r="GG9" s="223"/>
      <c r="GH9" s="223"/>
      <c r="GI9" s="223"/>
      <c r="GJ9" s="223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23"/>
      <c r="HO9" s="223"/>
      <c r="HP9" s="223"/>
      <c r="HQ9" s="223"/>
      <c r="HR9" s="223"/>
      <c r="HS9" s="223"/>
      <c r="HT9" s="223"/>
      <c r="HU9" s="223"/>
      <c r="HV9" s="223"/>
      <c r="HW9" s="223"/>
      <c r="HX9" s="223"/>
      <c r="HY9" s="223"/>
    </row>
    <row r="10" s="308" customFormat="1" ht="26.1" customHeight="1" spans="1:233">
      <c r="A10" s="402" t="s">
        <v>73</v>
      </c>
      <c r="B10" s="361">
        <v>50</v>
      </c>
      <c r="C10" s="361">
        <v>60</v>
      </c>
      <c r="D10" s="361">
        <v>73</v>
      </c>
      <c r="E10" s="403">
        <f t="shared" si="0"/>
        <v>121.666666666667</v>
      </c>
      <c r="F10" s="403">
        <f t="shared" si="1"/>
        <v>101.388888888889</v>
      </c>
      <c r="G10" s="361">
        <v>60</v>
      </c>
      <c r="H10" s="403">
        <f t="shared" si="2"/>
        <v>82.1917808219178</v>
      </c>
      <c r="I10" s="425">
        <v>72</v>
      </c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223"/>
      <c r="FE10" s="223"/>
      <c r="FF10" s="223"/>
      <c r="FG10" s="223"/>
      <c r="FH10" s="223"/>
      <c r="FI10" s="223"/>
      <c r="FJ10" s="223"/>
      <c r="FK10" s="223"/>
      <c r="FL10" s="223"/>
      <c r="FM10" s="223"/>
      <c r="FN10" s="223"/>
      <c r="FO10" s="223"/>
      <c r="FP10" s="223"/>
      <c r="FQ10" s="223"/>
      <c r="FR10" s="223"/>
      <c r="FS10" s="223"/>
      <c r="FT10" s="223"/>
      <c r="FU10" s="223"/>
      <c r="FV10" s="223"/>
      <c r="FW10" s="223"/>
      <c r="FX10" s="223"/>
      <c r="FY10" s="223"/>
      <c r="FZ10" s="223"/>
      <c r="GA10" s="223"/>
      <c r="GB10" s="223"/>
      <c r="GC10" s="223"/>
      <c r="GD10" s="223"/>
      <c r="GE10" s="223"/>
      <c r="GF10" s="223"/>
      <c r="GG10" s="223"/>
      <c r="GH10" s="223"/>
      <c r="GI10" s="223"/>
      <c r="GJ10" s="223"/>
      <c r="GK10" s="223"/>
      <c r="GL10" s="223"/>
      <c r="GM10" s="223"/>
      <c r="GN10" s="223"/>
      <c r="GO10" s="223"/>
      <c r="GP10" s="223"/>
      <c r="GQ10" s="223"/>
      <c r="GR10" s="223"/>
      <c r="GS10" s="223"/>
      <c r="GT10" s="223"/>
      <c r="GU10" s="223"/>
      <c r="GV10" s="223"/>
      <c r="GW10" s="223"/>
      <c r="GX10" s="223"/>
      <c r="GY10" s="223"/>
      <c r="GZ10" s="223"/>
      <c r="HA10" s="223"/>
      <c r="HB10" s="223"/>
      <c r="HC10" s="223"/>
      <c r="HD10" s="223"/>
      <c r="HE10" s="223"/>
      <c r="HF10" s="223"/>
      <c r="HG10" s="223"/>
      <c r="HH10" s="223"/>
      <c r="HI10" s="223"/>
      <c r="HJ10" s="223"/>
      <c r="HK10" s="223"/>
      <c r="HL10" s="223"/>
      <c r="HM10" s="223"/>
      <c r="HN10" s="223"/>
      <c r="HO10" s="223"/>
      <c r="HP10" s="223"/>
      <c r="HQ10" s="223"/>
      <c r="HR10" s="223"/>
      <c r="HS10" s="223"/>
      <c r="HT10" s="223"/>
      <c r="HU10" s="223"/>
      <c r="HV10" s="223"/>
      <c r="HW10" s="223"/>
      <c r="HX10" s="223"/>
      <c r="HY10" s="223"/>
    </row>
    <row r="11" s="308" customFormat="1" ht="26.1" customHeight="1" spans="1:233">
      <c r="A11" s="402" t="s">
        <v>74</v>
      </c>
      <c r="B11" s="361">
        <v>24636</v>
      </c>
      <c r="C11" s="361">
        <v>21110</v>
      </c>
      <c r="D11" s="361">
        <v>21673</v>
      </c>
      <c r="E11" s="403">
        <f t="shared" si="0"/>
        <v>102.666982472762</v>
      </c>
      <c r="F11" s="403">
        <f t="shared" si="1"/>
        <v>98.9273324812854</v>
      </c>
      <c r="G11" s="361">
        <v>26380</v>
      </c>
      <c r="H11" s="403">
        <f t="shared" si="2"/>
        <v>121.718266968117</v>
      </c>
      <c r="I11" s="425">
        <v>21908</v>
      </c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  <c r="HW11" s="223"/>
      <c r="HX11" s="223"/>
      <c r="HY11" s="223"/>
    </row>
    <row r="12" s="308" customFormat="1" ht="26.1" customHeight="1" spans="1:233">
      <c r="A12" s="402" t="s">
        <v>75</v>
      </c>
      <c r="B12" s="361">
        <v>26300</v>
      </c>
      <c r="C12" s="361">
        <v>24850</v>
      </c>
      <c r="D12" s="361">
        <v>26240</v>
      </c>
      <c r="E12" s="403">
        <f t="shared" si="0"/>
        <v>105.593561368209</v>
      </c>
      <c r="F12" s="403">
        <f t="shared" si="1"/>
        <v>106.480542141785</v>
      </c>
      <c r="G12" s="361">
        <v>25400</v>
      </c>
      <c r="H12" s="403">
        <f t="shared" si="2"/>
        <v>96.7987804878049</v>
      </c>
      <c r="I12" s="425">
        <v>24643</v>
      </c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3"/>
      <c r="FG12" s="223"/>
      <c r="FH12" s="223"/>
      <c r="FI12" s="223"/>
      <c r="FJ12" s="223"/>
      <c r="FK12" s="223"/>
      <c r="FL12" s="223"/>
      <c r="FM12" s="223"/>
      <c r="FN12" s="223"/>
      <c r="FO12" s="223"/>
      <c r="FP12" s="223"/>
      <c r="FQ12" s="223"/>
      <c r="FR12" s="223"/>
      <c r="FS12" s="223"/>
      <c r="FT12" s="223"/>
      <c r="FU12" s="223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3"/>
      <c r="GM12" s="223"/>
      <c r="GN12" s="223"/>
      <c r="GO12" s="223"/>
      <c r="GP12" s="223"/>
      <c r="GQ12" s="223"/>
      <c r="GR12" s="223"/>
      <c r="GS12" s="223"/>
      <c r="GT12" s="223"/>
      <c r="GU12" s="223"/>
      <c r="GV12" s="223"/>
      <c r="GW12" s="223"/>
      <c r="GX12" s="223"/>
      <c r="GY12" s="223"/>
      <c r="GZ12" s="223"/>
      <c r="HA12" s="223"/>
      <c r="HB12" s="223"/>
      <c r="HC12" s="223"/>
      <c r="HD12" s="223"/>
      <c r="HE12" s="223"/>
      <c r="HF12" s="223"/>
      <c r="HG12" s="223"/>
      <c r="HH12" s="223"/>
      <c r="HI12" s="223"/>
      <c r="HJ12" s="223"/>
      <c r="HK12" s="223"/>
      <c r="HL12" s="223"/>
      <c r="HM12" s="223"/>
      <c r="HN12" s="223"/>
      <c r="HO12" s="223"/>
      <c r="HP12" s="223"/>
      <c r="HQ12" s="223"/>
      <c r="HR12" s="223"/>
      <c r="HS12" s="223"/>
      <c r="HT12" s="223"/>
      <c r="HU12" s="223"/>
      <c r="HV12" s="223"/>
      <c r="HW12" s="223"/>
      <c r="HX12" s="223"/>
      <c r="HY12" s="223"/>
    </row>
    <row r="13" s="308" customFormat="1" ht="26.1" customHeight="1" spans="1:233">
      <c r="A13" s="402" t="s">
        <v>76</v>
      </c>
      <c r="B13" s="361">
        <v>7904</v>
      </c>
      <c r="C13" s="361">
        <v>11980</v>
      </c>
      <c r="D13" s="361">
        <v>11959</v>
      </c>
      <c r="E13" s="403">
        <f t="shared" si="0"/>
        <v>99.8247078464107</v>
      </c>
      <c r="F13" s="403">
        <f t="shared" si="1"/>
        <v>154.588934850052</v>
      </c>
      <c r="G13" s="361">
        <v>11750</v>
      </c>
      <c r="H13" s="403">
        <f t="shared" si="2"/>
        <v>98.2523622376453</v>
      </c>
      <c r="I13" s="425">
        <v>7736</v>
      </c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3"/>
      <c r="FG13" s="223"/>
      <c r="FH13" s="223"/>
      <c r="FI13" s="223"/>
      <c r="FJ13" s="223"/>
      <c r="FK13" s="223"/>
      <c r="FL13" s="223"/>
      <c r="FM13" s="223"/>
      <c r="FN13" s="223"/>
      <c r="FO13" s="223"/>
      <c r="FP13" s="223"/>
      <c r="FQ13" s="223"/>
      <c r="FR13" s="223"/>
      <c r="FS13" s="223"/>
      <c r="FT13" s="223"/>
      <c r="FU13" s="223"/>
      <c r="FV13" s="223"/>
      <c r="FW13" s="223"/>
      <c r="FX13" s="223"/>
      <c r="FY13" s="223"/>
      <c r="FZ13" s="223"/>
      <c r="GA13" s="223"/>
      <c r="GB13" s="223"/>
      <c r="GC13" s="223"/>
      <c r="GD13" s="223"/>
      <c r="GE13" s="223"/>
      <c r="GF13" s="223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3"/>
      <c r="GU13" s="223"/>
      <c r="GV13" s="223"/>
      <c r="GW13" s="223"/>
      <c r="GX13" s="223"/>
      <c r="GY13" s="223"/>
      <c r="GZ13" s="223"/>
      <c r="HA13" s="223"/>
      <c r="HB13" s="223"/>
      <c r="HC13" s="223"/>
      <c r="HD13" s="223"/>
      <c r="HE13" s="223"/>
      <c r="HF13" s="223"/>
      <c r="HG13" s="223"/>
      <c r="HH13" s="223"/>
      <c r="HI13" s="223"/>
      <c r="HJ13" s="223"/>
      <c r="HK13" s="223"/>
      <c r="HL13" s="223"/>
      <c r="HM13" s="223"/>
      <c r="HN13" s="223"/>
      <c r="HO13" s="223"/>
      <c r="HP13" s="223"/>
      <c r="HQ13" s="223"/>
      <c r="HR13" s="223"/>
      <c r="HS13" s="223"/>
      <c r="HT13" s="223"/>
      <c r="HU13" s="223"/>
      <c r="HV13" s="223"/>
      <c r="HW13" s="223"/>
      <c r="HX13" s="223"/>
      <c r="HY13" s="223"/>
    </row>
    <row r="14" s="308" customFormat="1" ht="26.1" customHeight="1" spans="1:233">
      <c r="A14" s="402" t="s">
        <v>77</v>
      </c>
      <c r="B14" s="361">
        <v>3150</v>
      </c>
      <c r="C14" s="361">
        <v>2570</v>
      </c>
      <c r="D14" s="361">
        <v>2716</v>
      </c>
      <c r="E14" s="403">
        <f t="shared" si="0"/>
        <v>105.68093385214</v>
      </c>
      <c r="F14" s="403">
        <f t="shared" si="1"/>
        <v>90.8665105386417</v>
      </c>
      <c r="G14" s="361">
        <v>2600</v>
      </c>
      <c r="H14" s="403">
        <f t="shared" si="2"/>
        <v>95.7290132547865</v>
      </c>
      <c r="I14" s="425">
        <v>2989</v>
      </c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223"/>
      <c r="FZ14" s="223"/>
      <c r="GA14" s="223"/>
      <c r="GB14" s="223"/>
      <c r="GC14" s="223"/>
      <c r="GD14" s="223"/>
      <c r="GE14" s="223"/>
      <c r="GF14" s="223"/>
      <c r="GG14" s="223"/>
      <c r="GH14" s="223"/>
      <c r="GI14" s="223"/>
      <c r="GJ14" s="223"/>
      <c r="GK14" s="223"/>
      <c r="GL14" s="223"/>
      <c r="GM14" s="223"/>
      <c r="GN14" s="223"/>
      <c r="GO14" s="223"/>
      <c r="GP14" s="223"/>
      <c r="GQ14" s="223"/>
      <c r="GR14" s="223"/>
      <c r="GS14" s="223"/>
      <c r="GT14" s="223"/>
      <c r="GU14" s="223"/>
      <c r="GV14" s="223"/>
      <c r="GW14" s="223"/>
      <c r="GX14" s="223"/>
      <c r="GY14" s="223"/>
      <c r="GZ14" s="223"/>
      <c r="HA14" s="223"/>
      <c r="HB14" s="223"/>
      <c r="HC14" s="223"/>
      <c r="HD14" s="223"/>
      <c r="HE14" s="223"/>
      <c r="HF14" s="223"/>
      <c r="HG14" s="223"/>
      <c r="HH14" s="223"/>
      <c r="HI14" s="223"/>
      <c r="HJ14" s="223"/>
      <c r="HK14" s="223"/>
      <c r="HL14" s="223"/>
      <c r="HM14" s="223"/>
      <c r="HN14" s="223"/>
      <c r="HO14" s="223"/>
      <c r="HP14" s="223"/>
      <c r="HQ14" s="223"/>
      <c r="HR14" s="223"/>
      <c r="HS14" s="223"/>
      <c r="HT14" s="223"/>
      <c r="HU14" s="223"/>
      <c r="HV14" s="223"/>
      <c r="HW14" s="223"/>
      <c r="HX14" s="223"/>
      <c r="HY14" s="223"/>
    </row>
    <row r="15" s="308" customFormat="1" ht="26.1" customHeight="1" spans="1:233">
      <c r="A15" s="402" t="s">
        <v>78</v>
      </c>
      <c r="B15" s="361">
        <v>18500</v>
      </c>
      <c r="C15" s="361">
        <v>31130</v>
      </c>
      <c r="D15" s="361">
        <v>29759</v>
      </c>
      <c r="E15" s="403">
        <f t="shared" si="0"/>
        <v>95.5958882107292</v>
      </c>
      <c r="F15" s="403">
        <f t="shared" si="1"/>
        <v>337.824951753888</v>
      </c>
      <c r="G15" s="361">
        <v>21940</v>
      </c>
      <c r="H15" s="403">
        <f t="shared" si="2"/>
        <v>73.7255956181323</v>
      </c>
      <c r="I15" s="425">
        <v>8809</v>
      </c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23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  <c r="HW15" s="223"/>
      <c r="HX15" s="223"/>
      <c r="HY15" s="223"/>
    </row>
    <row r="16" s="308" customFormat="1" ht="26.1" customHeight="1" spans="1:233">
      <c r="A16" s="402" t="s">
        <v>79</v>
      </c>
      <c r="B16" s="361">
        <v>8120</v>
      </c>
      <c r="C16" s="361">
        <v>9200</v>
      </c>
      <c r="D16" s="361">
        <v>9123</v>
      </c>
      <c r="E16" s="403">
        <f t="shared" si="0"/>
        <v>99.1630434782609</v>
      </c>
      <c r="F16" s="403">
        <f t="shared" si="1"/>
        <v>104.215215901302</v>
      </c>
      <c r="G16" s="361">
        <v>9130</v>
      </c>
      <c r="H16" s="403">
        <f t="shared" si="2"/>
        <v>100.076729146114</v>
      </c>
      <c r="I16" s="425">
        <v>8754</v>
      </c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23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  <c r="HW16" s="223"/>
      <c r="HX16" s="223"/>
      <c r="HY16" s="223"/>
    </row>
    <row r="17" s="308" customFormat="1" ht="26.1" customHeight="1" spans="1:233">
      <c r="A17" s="402" t="s">
        <v>80</v>
      </c>
      <c r="B17" s="404">
        <v>41500</v>
      </c>
      <c r="C17" s="404">
        <v>51420</v>
      </c>
      <c r="D17" s="404">
        <v>44555</v>
      </c>
      <c r="E17" s="403">
        <f t="shared" si="0"/>
        <v>86.6491637495138</v>
      </c>
      <c r="F17" s="403">
        <f t="shared" si="1"/>
        <v>173.676619630467</v>
      </c>
      <c r="G17" s="361">
        <v>57140</v>
      </c>
      <c r="H17" s="403">
        <f t="shared" si="2"/>
        <v>128.24598810459</v>
      </c>
      <c r="I17" s="425">
        <v>25654</v>
      </c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  <c r="FR17" s="223"/>
      <c r="FS17" s="223"/>
      <c r="FT17" s="223"/>
      <c r="FU17" s="223"/>
      <c r="FV17" s="223"/>
      <c r="FW17" s="223"/>
      <c r="FX17" s="223"/>
      <c r="FY17" s="223"/>
      <c r="FZ17" s="223"/>
      <c r="GA17" s="223"/>
      <c r="GB17" s="223"/>
      <c r="GC17" s="223"/>
      <c r="GD17" s="223"/>
      <c r="GE17" s="223"/>
      <c r="GF17" s="223"/>
      <c r="GG17" s="223"/>
      <c r="GH17" s="223"/>
      <c r="GI17" s="223"/>
      <c r="GJ17" s="223"/>
      <c r="GK17" s="223"/>
      <c r="GL17" s="223"/>
      <c r="GM17" s="223"/>
      <c r="GN17" s="223"/>
      <c r="GO17" s="223"/>
      <c r="GP17" s="223"/>
      <c r="GQ17" s="223"/>
      <c r="GR17" s="223"/>
      <c r="GS17" s="223"/>
      <c r="GT17" s="223"/>
      <c r="GU17" s="223"/>
      <c r="GV17" s="223"/>
      <c r="GW17" s="223"/>
      <c r="GX17" s="223"/>
      <c r="GY17" s="223"/>
      <c r="GZ17" s="223"/>
      <c r="HA17" s="223"/>
      <c r="HB17" s="223"/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  <c r="HW17" s="223"/>
      <c r="HX17" s="223"/>
      <c r="HY17" s="223"/>
    </row>
    <row r="18" s="308" customFormat="1" ht="26.1" customHeight="1" spans="1:233">
      <c r="A18" s="402" t="s">
        <v>81</v>
      </c>
      <c r="B18" s="405">
        <v>85</v>
      </c>
      <c r="C18" s="405">
        <v>90</v>
      </c>
      <c r="D18" s="405">
        <v>79</v>
      </c>
      <c r="E18" s="403">
        <f t="shared" si="0"/>
        <v>87.7777777777778</v>
      </c>
      <c r="F18" s="403">
        <f t="shared" si="1"/>
        <v>95.1807228915663</v>
      </c>
      <c r="G18" s="361">
        <v>90</v>
      </c>
      <c r="H18" s="403">
        <f t="shared" si="2"/>
        <v>113.924050632911</v>
      </c>
      <c r="I18" s="425">
        <v>83</v>
      </c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  <c r="HW18" s="223"/>
      <c r="HX18" s="223"/>
      <c r="HY18" s="223"/>
    </row>
    <row r="19" s="308" customFormat="1" ht="26.1" customHeight="1" spans="1:233">
      <c r="A19" s="402" t="s">
        <v>82</v>
      </c>
      <c r="B19" s="393"/>
      <c r="C19" s="406"/>
      <c r="D19" s="406">
        <v>4</v>
      </c>
      <c r="E19" s="403"/>
      <c r="F19" s="403"/>
      <c r="G19" s="393"/>
      <c r="H19" s="403"/>
      <c r="I19" s="425">
        <v>4</v>
      </c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  <c r="GE19" s="223"/>
      <c r="GF19" s="223"/>
      <c r="GG19" s="223"/>
      <c r="GH19" s="223"/>
      <c r="GI19" s="223"/>
      <c r="GJ19" s="223"/>
      <c r="GK19" s="223"/>
      <c r="GL19" s="223"/>
      <c r="GM19" s="223"/>
      <c r="GN19" s="223"/>
      <c r="GO19" s="223"/>
      <c r="GP19" s="223"/>
      <c r="GQ19" s="223"/>
      <c r="GR19" s="223"/>
      <c r="GS19" s="223"/>
      <c r="GT19" s="223"/>
      <c r="GU19" s="223"/>
      <c r="GV19" s="223"/>
      <c r="GW19" s="223"/>
      <c r="GX19" s="223"/>
      <c r="GY19" s="223"/>
      <c r="GZ19" s="223"/>
      <c r="HA19" s="223"/>
      <c r="HB19" s="223"/>
      <c r="HC19" s="223"/>
      <c r="HD19" s="223"/>
      <c r="HE19" s="223"/>
      <c r="HF19" s="223"/>
      <c r="HG19" s="223"/>
      <c r="HH19" s="223"/>
      <c r="HI19" s="223"/>
      <c r="HJ19" s="223"/>
      <c r="HK19" s="223"/>
      <c r="HL19" s="223"/>
      <c r="HM19" s="223"/>
      <c r="HN19" s="223"/>
      <c r="HO19" s="223"/>
      <c r="HP19" s="223"/>
      <c r="HQ19" s="223"/>
      <c r="HR19" s="223"/>
      <c r="HS19" s="223"/>
      <c r="HT19" s="223"/>
      <c r="HU19" s="223"/>
      <c r="HV19" s="223"/>
      <c r="HW19" s="223"/>
      <c r="HX19" s="223"/>
      <c r="HY19" s="223"/>
    </row>
    <row r="20" s="392" customFormat="1" ht="26.1" customHeight="1" spans="1:9">
      <c r="A20" s="401" t="s">
        <v>83</v>
      </c>
      <c r="B20" s="399">
        <f t="shared" ref="B20:G20" si="3">SUM(B22:B30)</f>
        <v>77955</v>
      </c>
      <c r="C20" s="399">
        <f t="shared" si="3"/>
        <v>74060</v>
      </c>
      <c r="D20" s="399">
        <f t="shared" si="3"/>
        <v>78953</v>
      </c>
      <c r="E20" s="400">
        <f t="shared" ref="E20:E28" si="4">D20/C20*100</f>
        <v>106.606805293006</v>
      </c>
      <c r="F20" s="400">
        <f t="shared" ref="F20:F26" si="5">D20/I20*100</f>
        <v>70.1461507707343</v>
      </c>
      <c r="G20" s="407">
        <f t="shared" si="3"/>
        <v>64110</v>
      </c>
      <c r="H20" s="400">
        <f t="shared" ref="H20:H26" si="6">G20/D20*100</f>
        <v>81.2002077185161</v>
      </c>
      <c r="I20" s="426">
        <f>SUM(I22:I30)</f>
        <v>112555</v>
      </c>
    </row>
    <row r="21" s="392" customFormat="1" ht="26.1" customHeight="1" spans="1:233">
      <c r="A21" s="402" t="s">
        <v>84</v>
      </c>
      <c r="B21" s="408">
        <f t="shared" ref="B21:G21" si="7">SUM(B22:B24)</f>
        <v>22890</v>
      </c>
      <c r="C21" s="404">
        <f t="shared" si="7"/>
        <v>18920</v>
      </c>
      <c r="D21" s="404">
        <f t="shared" si="7"/>
        <v>19432</v>
      </c>
      <c r="E21" s="403">
        <f t="shared" si="4"/>
        <v>102.706131078224</v>
      </c>
      <c r="F21" s="403">
        <f t="shared" si="5"/>
        <v>91.5394761635576</v>
      </c>
      <c r="G21" s="408">
        <f t="shared" si="7"/>
        <v>21910</v>
      </c>
      <c r="H21" s="403">
        <f t="shared" si="6"/>
        <v>112.752161383285</v>
      </c>
      <c r="I21" s="426">
        <f>I22+I23+I24</f>
        <v>21228</v>
      </c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3"/>
      <c r="CV21" s="223"/>
      <c r="CW21" s="223"/>
      <c r="CX21" s="223"/>
      <c r="CY21" s="223"/>
      <c r="CZ21" s="223"/>
      <c r="DA21" s="223"/>
      <c r="DB21" s="223"/>
      <c r="DC21" s="223"/>
      <c r="DD21" s="223"/>
      <c r="DE21" s="223"/>
      <c r="DF21" s="223"/>
      <c r="DG21" s="223"/>
      <c r="DH21" s="223"/>
      <c r="DI21" s="223"/>
      <c r="DJ21" s="223"/>
      <c r="DK21" s="223"/>
      <c r="DL21" s="223"/>
      <c r="DM21" s="223"/>
      <c r="DN21" s="223"/>
      <c r="DO21" s="223"/>
      <c r="DP21" s="223"/>
      <c r="DQ21" s="223"/>
      <c r="DR21" s="223"/>
      <c r="DS21" s="223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3"/>
      <c r="EI21" s="223"/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223"/>
      <c r="FL21" s="223"/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23"/>
      <c r="GB21" s="223"/>
      <c r="GC21" s="223"/>
      <c r="GD21" s="223"/>
      <c r="GE21" s="223"/>
      <c r="GF21" s="223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223"/>
      <c r="GW21" s="223"/>
      <c r="GX21" s="223"/>
      <c r="GY21" s="223"/>
      <c r="GZ21" s="223"/>
      <c r="HA21" s="223"/>
      <c r="HB21" s="223"/>
      <c r="HC21" s="223"/>
      <c r="HD21" s="223"/>
      <c r="HE21" s="223"/>
      <c r="HF21" s="223"/>
      <c r="HG21" s="223"/>
      <c r="HH21" s="223"/>
      <c r="HI21" s="223"/>
      <c r="HJ21" s="223"/>
      <c r="HK21" s="223"/>
      <c r="HL21" s="223"/>
      <c r="HM21" s="223"/>
      <c r="HN21" s="223"/>
      <c r="HO21" s="223"/>
      <c r="HP21" s="223"/>
      <c r="HQ21" s="223"/>
      <c r="HR21" s="223"/>
      <c r="HS21" s="223"/>
      <c r="HT21" s="223"/>
      <c r="HU21" s="223"/>
      <c r="HV21" s="223"/>
      <c r="HW21" s="223"/>
      <c r="HX21" s="223"/>
      <c r="HY21" s="223"/>
    </row>
    <row r="22" s="308" customFormat="1" ht="26.1" customHeight="1" spans="1:233">
      <c r="A22" s="402" t="s">
        <v>85</v>
      </c>
      <c r="B22" s="361">
        <v>11494</v>
      </c>
      <c r="C22" s="361">
        <v>8910</v>
      </c>
      <c r="D22" s="361">
        <v>9249</v>
      </c>
      <c r="E22" s="403">
        <f t="shared" si="4"/>
        <v>103.804713804714</v>
      </c>
      <c r="F22" s="403">
        <f t="shared" si="5"/>
        <v>90.0671925211802</v>
      </c>
      <c r="G22" s="361">
        <v>11310</v>
      </c>
      <c r="H22" s="403">
        <f t="shared" si="6"/>
        <v>122.283490107039</v>
      </c>
      <c r="I22" s="425">
        <v>10269</v>
      </c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3"/>
      <c r="DC22" s="223"/>
      <c r="DD22" s="223"/>
      <c r="DE22" s="223"/>
      <c r="DF22" s="223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  <c r="DT22" s="223"/>
      <c r="DU22" s="223"/>
      <c r="DV22" s="223"/>
      <c r="DW22" s="223"/>
      <c r="DX22" s="223"/>
      <c r="DY22" s="223"/>
      <c r="DZ22" s="223"/>
      <c r="EA22" s="223"/>
      <c r="EB22" s="223"/>
      <c r="EC22" s="223"/>
      <c r="ED22" s="223"/>
      <c r="EE22" s="223"/>
      <c r="EF22" s="223"/>
      <c r="EG22" s="223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3"/>
      <c r="FC22" s="223"/>
      <c r="FD22" s="223"/>
      <c r="FE22" s="223"/>
      <c r="FF22" s="223"/>
      <c r="FG22" s="223"/>
      <c r="FH22" s="223"/>
      <c r="FI22" s="223"/>
      <c r="FJ22" s="223"/>
      <c r="FK22" s="223"/>
      <c r="FL22" s="223"/>
      <c r="FM22" s="223"/>
      <c r="FN22" s="223"/>
      <c r="FO22" s="223"/>
      <c r="FP22" s="223"/>
      <c r="FQ22" s="223"/>
      <c r="FR22" s="223"/>
      <c r="FS22" s="223"/>
      <c r="FT22" s="223"/>
      <c r="FU22" s="223"/>
      <c r="FV22" s="223"/>
      <c r="FW22" s="223"/>
      <c r="FX22" s="223"/>
      <c r="FY22" s="223"/>
      <c r="FZ22" s="223"/>
      <c r="GA22" s="223"/>
      <c r="GB22" s="223"/>
      <c r="GC22" s="223"/>
      <c r="GD22" s="223"/>
      <c r="GE22" s="223"/>
      <c r="GF22" s="223"/>
      <c r="GG22" s="223"/>
      <c r="GH22" s="223"/>
      <c r="GI22" s="223"/>
      <c r="GJ22" s="223"/>
      <c r="GK22" s="223"/>
      <c r="GL22" s="223"/>
      <c r="GM22" s="223"/>
      <c r="GN22" s="223"/>
      <c r="GO22" s="223"/>
      <c r="GP22" s="223"/>
      <c r="GQ22" s="223"/>
      <c r="GR22" s="223"/>
      <c r="GS22" s="223"/>
      <c r="GT22" s="223"/>
      <c r="GU22" s="223"/>
      <c r="GV22" s="223"/>
      <c r="GW22" s="223"/>
      <c r="GX22" s="223"/>
      <c r="GY22" s="223"/>
      <c r="GZ22" s="223"/>
      <c r="HA22" s="223"/>
      <c r="HB22" s="223"/>
      <c r="HC22" s="223"/>
      <c r="HD22" s="223"/>
      <c r="HE22" s="223"/>
      <c r="HF22" s="223"/>
      <c r="HG22" s="223"/>
      <c r="HH22" s="223"/>
      <c r="HI22" s="223"/>
      <c r="HJ22" s="223"/>
      <c r="HK22" s="223"/>
      <c r="HL22" s="223"/>
      <c r="HM22" s="223"/>
      <c r="HN22" s="223"/>
      <c r="HO22" s="223"/>
      <c r="HP22" s="223"/>
      <c r="HQ22" s="223"/>
      <c r="HR22" s="223"/>
      <c r="HS22" s="223"/>
      <c r="HT22" s="223"/>
      <c r="HU22" s="223"/>
      <c r="HV22" s="223"/>
      <c r="HW22" s="223"/>
      <c r="HX22" s="223"/>
      <c r="HY22" s="223"/>
    </row>
    <row r="23" s="308" customFormat="1" ht="26.1" customHeight="1" spans="1:233">
      <c r="A23" s="402" t="s">
        <v>86</v>
      </c>
      <c r="B23" s="361">
        <v>7596</v>
      </c>
      <c r="C23" s="361">
        <v>5940</v>
      </c>
      <c r="D23" s="361">
        <v>6166</v>
      </c>
      <c r="E23" s="403">
        <f t="shared" si="4"/>
        <v>103.804713804714</v>
      </c>
      <c r="F23" s="403">
        <f t="shared" si="5"/>
        <v>90.0671925211802</v>
      </c>
      <c r="G23" s="361">
        <v>6500</v>
      </c>
      <c r="H23" s="403">
        <f t="shared" si="6"/>
        <v>105.416801816413</v>
      </c>
      <c r="I23" s="425">
        <v>6846</v>
      </c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  <c r="DC23" s="223"/>
      <c r="DD23" s="223"/>
      <c r="DE23" s="223"/>
      <c r="DF23" s="223"/>
      <c r="DG23" s="223"/>
      <c r="DH23" s="223"/>
      <c r="DI23" s="223"/>
      <c r="DJ23" s="223"/>
      <c r="DK23" s="223"/>
      <c r="DL23" s="223"/>
      <c r="DM23" s="223"/>
      <c r="DN23" s="223"/>
      <c r="DO23" s="223"/>
      <c r="DP23" s="223"/>
      <c r="DQ23" s="223"/>
      <c r="DR23" s="223"/>
      <c r="DS23" s="223"/>
      <c r="DT23" s="223"/>
      <c r="DU23" s="223"/>
      <c r="DV23" s="223"/>
      <c r="DW23" s="223"/>
      <c r="DX23" s="223"/>
      <c r="DY23" s="223"/>
      <c r="DZ23" s="223"/>
      <c r="EA23" s="223"/>
      <c r="EB23" s="223"/>
      <c r="EC23" s="223"/>
      <c r="ED23" s="223"/>
      <c r="EE23" s="223"/>
      <c r="EF23" s="223"/>
      <c r="EG23" s="223"/>
      <c r="EH23" s="223"/>
      <c r="EI23" s="223"/>
      <c r="EJ23" s="223"/>
      <c r="EK23" s="223"/>
      <c r="EL23" s="223"/>
      <c r="EM23" s="223"/>
      <c r="EN23" s="223"/>
      <c r="EO23" s="223"/>
      <c r="EP23" s="223"/>
      <c r="EQ23" s="223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3"/>
      <c r="FE23" s="223"/>
      <c r="FF23" s="223"/>
      <c r="FG23" s="223"/>
      <c r="FH23" s="223"/>
      <c r="FI23" s="223"/>
      <c r="FJ23" s="223"/>
      <c r="FK23" s="223"/>
      <c r="FL23" s="223"/>
      <c r="FM23" s="223"/>
      <c r="FN23" s="223"/>
      <c r="FO23" s="223"/>
      <c r="FP23" s="223"/>
      <c r="FQ23" s="223"/>
      <c r="FR23" s="223"/>
      <c r="FS23" s="223"/>
      <c r="FT23" s="223"/>
      <c r="FU23" s="223"/>
      <c r="FV23" s="223"/>
      <c r="FW23" s="223"/>
      <c r="FX23" s="223"/>
      <c r="FY23" s="223"/>
      <c r="FZ23" s="223"/>
      <c r="GA23" s="223"/>
      <c r="GB23" s="223"/>
      <c r="GC23" s="223"/>
      <c r="GD23" s="223"/>
      <c r="GE23" s="223"/>
      <c r="GF23" s="223"/>
      <c r="GG23" s="223"/>
      <c r="GH23" s="223"/>
      <c r="GI23" s="223"/>
      <c r="GJ23" s="223"/>
      <c r="GK23" s="223"/>
      <c r="GL23" s="223"/>
      <c r="GM23" s="223"/>
      <c r="GN23" s="223"/>
      <c r="GO23" s="223"/>
      <c r="GP23" s="223"/>
      <c r="GQ23" s="223"/>
      <c r="GR23" s="223"/>
      <c r="GS23" s="223"/>
      <c r="GT23" s="223"/>
      <c r="GU23" s="223"/>
      <c r="GV23" s="223"/>
      <c r="GW23" s="223"/>
      <c r="GX23" s="223"/>
      <c r="GY23" s="223"/>
      <c r="GZ23" s="223"/>
      <c r="HA23" s="223"/>
      <c r="HB23" s="223"/>
      <c r="HC23" s="223"/>
      <c r="HD23" s="223"/>
      <c r="HE23" s="223"/>
      <c r="HF23" s="223"/>
      <c r="HG23" s="223"/>
      <c r="HH23" s="223"/>
      <c r="HI23" s="223"/>
      <c r="HJ23" s="223"/>
      <c r="HK23" s="223"/>
      <c r="HL23" s="223"/>
      <c r="HM23" s="223"/>
      <c r="HN23" s="223"/>
      <c r="HO23" s="223"/>
      <c r="HP23" s="223"/>
      <c r="HQ23" s="223"/>
      <c r="HR23" s="223"/>
      <c r="HS23" s="223"/>
      <c r="HT23" s="223"/>
      <c r="HU23" s="223"/>
      <c r="HV23" s="223"/>
      <c r="HW23" s="223"/>
      <c r="HX23" s="223"/>
      <c r="HY23" s="223"/>
    </row>
    <row r="24" s="308" customFormat="1" ht="26.1" customHeight="1" spans="1:233">
      <c r="A24" s="402" t="s">
        <v>87</v>
      </c>
      <c r="B24" s="361">
        <v>3800</v>
      </c>
      <c r="C24" s="361">
        <v>4070</v>
      </c>
      <c r="D24" s="361">
        <v>4017</v>
      </c>
      <c r="E24" s="403">
        <f t="shared" si="4"/>
        <v>98.6977886977887</v>
      </c>
      <c r="F24" s="403">
        <f t="shared" si="5"/>
        <v>97.6659372720642</v>
      </c>
      <c r="G24" s="361">
        <v>4100</v>
      </c>
      <c r="H24" s="403">
        <f t="shared" si="6"/>
        <v>102.066218571073</v>
      </c>
      <c r="I24" s="425">
        <v>4113</v>
      </c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3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3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3"/>
      <c r="CV24" s="223"/>
      <c r="CW24" s="223"/>
      <c r="CX24" s="223"/>
      <c r="CY24" s="223"/>
      <c r="CZ24" s="223"/>
      <c r="DA24" s="223"/>
      <c r="DB24" s="223"/>
      <c r="DC24" s="223"/>
      <c r="DD24" s="223"/>
      <c r="DE24" s="223"/>
      <c r="DF24" s="223"/>
      <c r="DG24" s="223"/>
      <c r="DH24" s="223"/>
      <c r="DI24" s="223"/>
      <c r="DJ24" s="223"/>
      <c r="DK24" s="223"/>
      <c r="DL24" s="223"/>
      <c r="DM24" s="223"/>
      <c r="DN24" s="223"/>
      <c r="DO24" s="223"/>
      <c r="DP24" s="223"/>
      <c r="DQ24" s="223"/>
      <c r="DR24" s="223"/>
      <c r="DS24" s="223"/>
      <c r="DT24" s="223"/>
      <c r="DU24" s="223"/>
      <c r="DV24" s="223"/>
      <c r="DW24" s="223"/>
      <c r="DX24" s="223"/>
      <c r="DY24" s="223"/>
      <c r="DZ24" s="223"/>
      <c r="EA24" s="223"/>
      <c r="EB24" s="223"/>
      <c r="EC24" s="223"/>
      <c r="ED24" s="223"/>
      <c r="EE24" s="223"/>
      <c r="EF24" s="223"/>
      <c r="EG24" s="223"/>
      <c r="EH24" s="223"/>
      <c r="EI24" s="223"/>
      <c r="EJ24" s="223"/>
      <c r="EK24" s="223"/>
      <c r="EL24" s="223"/>
      <c r="EM24" s="223"/>
      <c r="EN24" s="223"/>
      <c r="EO24" s="223"/>
      <c r="EP24" s="223"/>
      <c r="EQ24" s="223"/>
      <c r="ER24" s="223"/>
      <c r="ES24" s="223"/>
      <c r="ET24" s="223"/>
      <c r="EU24" s="223"/>
      <c r="EV24" s="223"/>
      <c r="EW24" s="223"/>
      <c r="EX24" s="223"/>
      <c r="EY24" s="223"/>
      <c r="EZ24" s="223"/>
      <c r="FA24" s="223"/>
      <c r="FB24" s="223"/>
      <c r="FC24" s="223"/>
      <c r="FD24" s="223"/>
      <c r="FE24" s="223"/>
      <c r="FF24" s="223"/>
      <c r="FG24" s="223"/>
      <c r="FH24" s="223"/>
      <c r="FI24" s="223"/>
      <c r="FJ24" s="223"/>
      <c r="FK24" s="223"/>
      <c r="FL24" s="223"/>
      <c r="FM24" s="223"/>
      <c r="FN24" s="223"/>
      <c r="FO24" s="223"/>
      <c r="FP24" s="223"/>
      <c r="FQ24" s="223"/>
      <c r="FR24" s="223"/>
      <c r="FS24" s="223"/>
      <c r="FT24" s="223"/>
      <c r="FU24" s="223"/>
      <c r="FV24" s="223"/>
      <c r="FW24" s="223"/>
      <c r="FX24" s="223"/>
      <c r="FY24" s="223"/>
      <c r="FZ24" s="223"/>
      <c r="GA24" s="223"/>
      <c r="GB24" s="223"/>
      <c r="GC24" s="223"/>
      <c r="GD24" s="223"/>
      <c r="GE24" s="223"/>
      <c r="GF24" s="223"/>
      <c r="GG24" s="223"/>
      <c r="GH24" s="223"/>
      <c r="GI24" s="223"/>
      <c r="GJ24" s="223"/>
      <c r="GK24" s="223"/>
      <c r="GL24" s="223"/>
      <c r="GM24" s="223"/>
      <c r="GN24" s="223"/>
      <c r="GO24" s="223"/>
      <c r="GP24" s="223"/>
      <c r="GQ24" s="223"/>
      <c r="GR24" s="223"/>
      <c r="GS24" s="223"/>
      <c r="GT24" s="223"/>
      <c r="GU24" s="223"/>
      <c r="GV24" s="223"/>
      <c r="GW24" s="223"/>
      <c r="GX24" s="223"/>
      <c r="GY24" s="223"/>
      <c r="GZ24" s="223"/>
      <c r="HA24" s="223"/>
      <c r="HB24" s="223"/>
      <c r="HC24" s="223"/>
      <c r="HD24" s="223"/>
      <c r="HE24" s="223"/>
      <c r="HF24" s="223"/>
      <c r="HG24" s="223"/>
      <c r="HH24" s="223"/>
      <c r="HI24" s="223"/>
      <c r="HJ24" s="223"/>
      <c r="HK24" s="223"/>
      <c r="HL24" s="223"/>
      <c r="HM24" s="223"/>
      <c r="HN24" s="223"/>
      <c r="HO24" s="223"/>
      <c r="HP24" s="223"/>
      <c r="HQ24" s="223"/>
      <c r="HR24" s="223"/>
      <c r="HS24" s="223"/>
      <c r="HT24" s="223"/>
      <c r="HU24" s="223"/>
      <c r="HV24" s="223"/>
      <c r="HW24" s="223"/>
      <c r="HX24" s="223"/>
      <c r="HY24" s="223"/>
    </row>
    <row r="25" s="308" customFormat="1" ht="26.1" customHeight="1" spans="1:233">
      <c r="A25" s="402" t="s">
        <v>88</v>
      </c>
      <c r="B25" s="361">
        <v>8310</v>
      </c>
      <c r="C25" s="361">
        <v>8110</v>
      </c>
      <c r="D25" s="361">
        <v>8331</v>
      </c>
      <c r="E25" s="403">
        <f t="shared" si="4"/>
        <v>102.725030826141</v>
      </c>
      <c r="F25" s="403">
        <f t="shared" si="5"/>
        <v>212.471308339709</v>
      </c>
      <c r="G25" s="361">
        <v>8620</v>
      </c>
      <c r="H25" s="403">
        <f t="shared" si="6"/>
        <v>103.468971311967</v>
      </c>
      <c r="I25" s="425">
        <v>3921</v>
      </c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23"/>
      <c r="DT25" s="223"/>
      <c r="DU25" s="223"/>
      <c r="DV25" s="223"/>
      <c r="DW25" s="223"/>
      <c r="DX25" s="223"/>
      <c r="DY25" s="223"/>
      <c r="DZ25" s="223"/>
      <c r="EA25" s="223"/>
      <c r="EB25" s="223"/>
      <c r="EC25" s="223"/>
      <c r="ED25" s="223"/>
      <c r="EE25" s="223"/>
      <c r="EF25" s="223"/>
      <c r="EG25" s="223"/>
      <c r="EH25" s="223"/>
      <c r="EI25" s="223"/>
      <c r="EJ25" s="223"/>
      <c r="EK25" s="223"/>
      <c r="EL25" s="223"/>
      <c r="EM25" s="223"/>
      <c r="EN25" s="223"/>
      <c r="EO25" s="223"/>
      <c r="EP25" s="223"/>
      <c r="EQ25" s="223"/>
      <c r="ER25" s="223"/>
      <c r="ES25" s="223"/>
      <c r="ET25" s="223"/>
      <c r="EU25" s="223"/>
      <c r="EV25" s="223"/>
      <c r="EW25" s="223"/>
      <c r="EX25" s="223"/>
      <c r="EY25" s="223"/>
      <c r="EZ25" s="223"/>
      <c r="FA25" s="223"/>
      <c r="FB25" s="223"/>
      <c r="FC25" s="223"/>
      <c r="FD25" s="223"/>
      <c r="FE25" s="223"/>
      <c r="FF25" s="223"/>
      <c r="FG25" s="223"/>
      <c r="FH25" s="223"/>
      <c r="FI25" s="223"/>
      <c r="FJ25" s="223"/>
      <c r="FK25" s="223"/>
      <c r="FL25" s="223"/>
      <c r="FM25" s="223"/>
      <c r="FN25" s="223"/>
      <c r="FO25" s="223"/>
      <c r="FP25" s="223"/>
      <c r="FQ25" s="223"/>
      <c r="FR25" s="223"/>
      <c r="FS25" s="223"/>
      <c r="FT25" s="223"/>
      <c r="FU25" s="223"/>
      <c r="FV25" s="223"/>
      <c r="FW25" s="223"/>
      <c r="FX25" s="223"/>
      <c r="FY25" s="223"/>
      <c r="FZ25" s="223"/>
      <c r="GA25" s="223"/>
      <c r="GB25" s="223"/>
      <c r="GC25" s="223"/>
      <c r="GD25" s="223"/>
      <c r="GE25" s="223"/>
      <c r="GF25" s="223"/>
      <c r="GG25" s="223"/>
      <c r="GH25" s="223"/>
      <c r="GI25" s="223"/>
      <c r="GJ25" s="223"/>
      <c r="GK25" s="223"/>
      <c r="GL25" s="223"/>
      <c r="GM25" s="223"/>
      <c r="GN25" s="223"/>
      <c r="GO25" s="223"/>
      <c r="GP25" s="223"/>
      <c r="GQ25" s="223"/>
      <c r="GR25" s="223"/>
      <c r="GS25" s="223"/>
      <c r="GT25" s="223"/>
      <c r="GU25" s="223"/>
      <c r="GV25" s="223"/>
      <c r="GW25" s="223"/>
      <c r="GX25" s="223"/>
      <c r="GY25" s="223"/>
      <c r="GZ25" s="223"/>
      <c r="HA25" s="223"/>
      <c r="HB25" s="223"/>
      <c r="HC25" s="223"/>
      <c r="HD25" s="223"/>
      <c r="HE25" s="223"/>
      <c r="HF25" s="223"/>
      <c r="HG25" s="223"/>
      <c r="HH25" s="223"/>
      <c r="HI25" s="223"/>
      <c r="HJ25" s="223"/>
      <c r="HK25" s="223"/>
      <c r="HL25" s="223"/>
      <c r="HM25" s="223"/>
      <c r="HN25" s="223"/>
      <c r="HO25" s="223"/>
      <c r="HP25" s="223"/>
      <c r="HQ25" s="223"/>
      <c r="HR25" s="223"/>
      <c r="HS25" s="223"/>
      <c r="HT25" s="223"/>
      <c r="HU25" s="223"/>
      <c r="HV25" s="223"/>
      <c r="HW25" s="223"/>
      <c r="HX25" s="223"/>
      <c r="HY25" s="223"/>
    </row>
    <row r="26" s="308" customFormat="1" ht="26.1" customHeight="1" spans="1:233">
      <c r="A26" s="402" t="s">
        <v>89</v>
      </c>
      <c r="B26" s="361">
        <v>6556</v>
      </c>
      <c r="C26" s="361">
        <v>8110</v>
      </c>
      <c r="D26" s="361">
        <v>10070</v>
      </c>
      <c r="E26" s="403">
        <f t="shared" si="4"/>
        <v>124.167694204686</v>
      </c>
      <c r="F26" s="403">
        <f t="shared" si="5"/>
        <v>110.976416134009</v>
      </c>
      <c r="G26" s="361">
        <v>8500</v>
      </c>
      <c r="H26" s="403">
        <f t="shared" si="6"/>
        <v>84.4091360476663</v>
      </c>
      <c r="I26" s="425">
        <v>9074</v>
      </c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23"/>
      <c r="DT26" s="223"/>
      <c r="DU26" s="223"/>
      <c r="DV26" s="223"/>
      <c r="DW26" s="223"/>
      <c r="DX26" s="223"/>
      <c r="DY26" s="223"/>
      <c r="DZ26" s="223"/>
      <c r="EA26" s="223"/>
      <c r="EB26" s="223"/>
      <c r="EC26" s="223"/>
      <c r="ED26" s="223"/>
      <c r="EE26" s="223"/>
      <c r="EF26" s="223"/>
      <c r="EG26" s="223"/>
      <c r="EH26" s="223"/>
      <c r="EI26" s="223"/>
      <c r="EJ26" s="223"/>
      <c r="EK26" s="223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3"/>
      <c r="EW26" s="223"/>
      <c r="EX26" s="223"/>
      <c r="EY26" s="223"/>
      <c r="EZ26" s="223"/>
      <c r="FA26" s="223"/>
      <c r="FB26" s="223"/>
      <c r="FC26" s="223"/>
      <c r="FD26" s="223"/>
      <c r="FE26" s="223"/>
      <c r="FF26" s="223"/>
      <c r="FG26" s="223"/>
      <c r="FH26" s="223"/>
      <c r="FI26" s="223"/>
      <c r="FJ26" s="223"/>
      <c r="FK26" s="223"/>
      <c r="FL26" s="223"/>
      <c r="FM26" s="223"/>
      <c r="FN26" s="223"/>
      <c r="FO26" s="223"/>
      <c r="FP26" s="223"/>
      <c r="FQ26" s="223"/>
      <c r="FR26" s="223"/>
      <c r="FS26" s="223"/>
      <c r="FT26" s="223"/>
      <c r="FU26" s="223"/>
      <c r="FV26" s="223"/>
      <c r="FW26" s="223"/>
      <c r="FX26" s="223"/>
      <c r="FY26" s="223"/>
      <c r="FZ26" s="223"/>
      <c r="GA26" s="223"/>
      <c r="GB26" s="223"/>
      <c r="GC26" s="223"/>
      <c r="GD26" s="223"/>
      <c r="GE26" s="223"/>
      <c r="GF26" s="223"/>
      <c r="GG26" s="223"/>
      <c r="GH26" s="223"/>
      <c r="GI26" s="223"/>
      <c r="GJ26" s="223"/>
      <c r="GK26" s="223"/>
      <c r="GL26" s="223"/>
      <c r="GM26" s="223"/>
      <c r="GN26" s="223"/>
      <c r="GO26" s="223"/>
      <c r="GP26" s="223"/>
      <c r="GQ26" s="223"/>
      <c r="GR26" s="223"/>
      <c r="GS26" s="223"/>
      <c r="GT26" s="223"/>
      <c r="GU26" s="223"/>
      <c r="GV26" s="223"/>
      <c r="GW26" s="223"/>
      <c r="GX26" s="223"/>
      <c r="GY26" s="223"/>
      <c r="GZ26" s="223"/>
      <c r="HA26" s="223"/>
      <c r="HB26" s="223"/>
      <c r="HC26" s="223"/>
      <c r="HD26" s="223"/>
      <c r="HE26" s="223"/>
      <c r="HF26" s="223"/>
      <c r="HG26" s="223"/>
      <c r="HH26" s="223"/>
      <c r="HI26" s="223"/>
      <c r="HJ26" s="223"/>
      <c r="HK26" s="223"/>
      <c r="HL26" s="223"/>
      <c r="HM26" s="223"/>
      <c r="HN26" s="223"/>
      <c r="HO26" s="223"/>
      <c r="HP26" s="223"/>
      <c r="HQ26" s="223"/>
      <c r="HR26" s="223"/>
      <c r="HS26" s="223"/>
      <c r="HT26" s="223"/>
      <c r="HU26" s="223"/>
      <c r="HV26" s="223"/>
      <c r="HW26" s="223"/>
      <c r="HX26" s="223"/>
      <c r="HY26" s="223"/>
    </row>
    <row r="27" s="308" customFormat="1" ht="26.1" customHeight="1" spans="1:233">
      <c r="A27" s="402" t="s">
        <v>90</v>
      </c>
      <c r="B27" s="365"/>
      <c r="C27" s="361">
        <v>60</v>
      </c>
      <c r="D27" s="361">
        <v>58</v>
      </c>
      <c r="E27" s="403">
        <f t="shared" si="4"/>
        <v>96.6666666666667</v>
      </c>
      <c r="F27" s="403"/>
      <c r="G27" s="361"/>
      <c r="H27" s="403"/>
      <c r="I27" s="425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3"/>
      <c r="DP27" s="223"/>
      <c r="DQ27" s="223"/>
      <c r="DR27" s="223"/>
      <c r="DS27" s="223"/>
      <c r="DT27" s="223"/>
      <c r="DU27" s="223"/>
      <c r="DV27" s="223"/>
      <c r="DW27" s="223"/>
      <c r="DX27" s="223"/>
      <c r="DY27" s="223"/>
      <c r="DZ27" s="223"/>
      <c r="EA27" s="223"/>
      <c r="EB27" s="223"/>
      <c r="EC27" s="223"/>
      <c r="ED27" s="223"/>
      <c r="EE27" s="223"/>
      <c r="EF27" s="223"/>
      <c r="EG27" s="223"/>
      <c r="EH27" s="223"/>
      <c r="EI27" s="223"/>
      <c r="EJ27" s="223"/>
      <c r="EK27" s="223"/>
      <c r="EL27" s="223"/>
      <c r="EM27" s="223"/>
      <c r="EN27" s="223"/>
      <c r="EO27" s="223"/>
      <c r="EP27" s="223"/>
      <c r="EQ27" s="223"/>
      <c r="ER27" s="223"/>
      <c r="ES27" s="223"/>
      <c r="ET27" s="223"/>
      <c r="EU27" s="223"/>
      <c r="EV27" s="223"/>
      <c r="EW27" s="223"/>
      <c r="EX27" s="223"/>
      <c r="EY27" s="223"/>
      <c r="EZ27" s="223"/>
      <c r="FA27" s="223"/>
      <c r="FB27" s="223"/>
      <c r="FC27" s="223"/>
      <c r="FD27" s="223"/>
      <c r="FE27" s="223"/>
      <c r="FF27" s="223"/>
      <c r="FG27" s="223"/>
      <c r="FH27" s="223"/>
      <c r="FI27" s="223"/>
      <c r="FJ27" s="223"/>
      <c r="FK27" s="223"/>
      <c r="FL27" s="223"/>
      <c r="FM27" s="223"/>
      <c r="FN27" s="223"/>
      <c r="FO27" s="223"/>
      <c r="FP27" s="223"/>
      <c r="FQ27" s="223"/>
      <c r="FR27" s="223"/>
      <c r="FS27" s="223"/>
      <c r="FT27" s="223"/>
      <c r="FU27" s="223"/>
      <c r="FV27" s="223"/>
      <c r="FW27" s="223"/>
      <c r="FX27" s="223"/>
      <c r="FY27" s="223"/>
      <c r="FZ27" s="223"/>
      <c r="GA27" s="223"/>
      <c r="GB27" s="223"/>
      <c r="GC27" s="223"/>
      <c r="GD27" s="223"/>
      <c r="GE27" s="223"/>
      <c r="GF27" s="223"/>
      <c r="GG27" s="223"/>
      <c r="GH27" s="223"/>
      <c r="GI27" s="223"/>
      <c r="GJ27" s="223"/>
      <c r="GK27" s="223"/>
      <c r="GL27" s="223"/>
      <c r="GM27" s="223"/>
      <c r="GN27" s="223"/>
      <c r="GO27" s="223"/>
      <c r="GP27" s="223"/>
      <c r="GQ27" s="223"/>
      <c r="GR27" s="223"/>
      <c r="GS27" s="223"/>
      <c r="GT27" s="223"/>
      <c r="GU27" s="223"/>
      <c r="GV27" s="223"/>
      <c r="GW27" s="223"/>
      <c r="GX27" s="223"/>
      <c r="GY27" s="223"/>
      <c r="GZ27" s="223"/>
      <c r="HA27" s="223"/>
      <c r="HB27" s="223"/>
      <c r="HC27" s="223"/>
      <c r="HD27" s="223"/>
      <c r="HE27" s="223"/>
      <c r="HF27" s="223"/>
      <c r="HG27" s="223"/>
      <c r="HH27" s="223"/>
      <c r="HI27" s="223"/>
      <c r="HJ27" s="223"/>
      <c r="HK27" s="223"/>
      <c r="HL27" s="223"/>
      <c r="HM27" s="223"/>
      <c r="HN27" s="223"/>
      <c r="HO27" s="223"/>
      <c r="HP27" s="223"/>
      <c r="HQ27" s="223"/>
      <c r="HR27" s="223"/>
      <c r="HS27" s="223"/>
      <c r="HT27" s="223"/>
      <c r="HU27" s="223"/>
      <c r="HV27" s="223"/>
      <c r="HW27" s="223"/>
      <c r="HX27" s="223"/>
      <c r="HY27" s="223"/>
    </row>
    <row r="28" s="308" customFormat="1" ht="26.1" customHeight="1" spans="1:233">
      <c r="A28" s="402" t="s">
        <v>91</v>
      </c>
      <c r="B28" s="365">
        <v>39767</v>
      </c>
      <c r="C28" s="361">
        <f>35910</f>
        <v>35910</v>
      </c>
      <c r="D28" s="361">
        <v>26512</v>
      </c>
      <c r="E28" s="403">
        <f t="shared" si="4"/>
        <v>73.8290169869117</v>
      </c>
      <c r="F28" s="403">
        <f>D28/I28*100</f>
        <v>34.2364213951807</v>
      </c>
      <c r="G28" s="361">
        <v>24330</v>
      </c>
      <c r="H28" s="403">
        <f t="shared" ref="H28:H31" si="8">G28/D28*100</f>
        <v>91.7697646348823</v>
      </c>
      <c r="I28" s="425">
        <v>77438</v>
      </c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  <c r="EN28" s="223"/>
      <c r="EO28" s="223"/>
      <c r="EP28" s="223"/>
      <c r="EQ28" s="223"/>
      <c r="ER28" s="223"/>
      <c r="ES28" s="223"/>
      <c r="ET28" s="223"/>
      <c r="EU28" s="223"/>
      <c r="EV28" s="223"/>
      <c r="EW28" s="223"/>
      <c r="EX28" s="223"/>
      <c r="EY28" s="223"/>
      <c r="EZ28" s="223"/>
      <c r="FA28" s="223"/>
      <c r="FB28" s="223"/>
      <c r="FC28" s="223"/>
      <c r="FD28" s="223"/>
      <c r="FE28" s="223"/>
      <c r="FF28" s="223"/>
      <c r="FG28" s="223"/>
      <c r="FH28" s="223"/>
      <c r="FI28" s="223"/>
      <c r="FJ28" s="223"/>
      <c r="FK28" s="223"/>
      <c r="FL28" s="223"/>
      <c r="FM28" s="223"/>
      <c r="FN28" s="223"/>
      <c r="FO28" s="223"/>
      <c r="FP28" s="223"/>
      <c r="FQ28" s="223"/>
      <c r="FR28" s="223"/>
      <c r="FS28" s="223"/>
      <c r="FT28" s="223"/>
      <c r="FU28" s="223"/>
      <c r="FV28" s="223"/>
      <c r="FW28" s="223"/>
      <c r="FX28" s="223"/>
      <c r="FY28" s="223"/>
      <c r="FZ28" s="223"/>
      <c r="GA28" s="223"/>
      <c r="GB28" s="223"/>
      <c r="GC28" s="223"/>
      <c r="GD28" s="223"/>
      <c r="GE28" s="223"/>
      <c r="GF28" s="223"/>
      <c r="GG28" s="223"/>
      <c r="GH28" s="223"/>
      <c r="GI28" s="223"/>
      <c r="GJ28" s="223"/>
      <c r="GK28" s="223"/>
      <c r="GL28" s="223"/>
      <c r="GM28" s="223"/>
      <c r="GN28" s="223"/>
      <c r="GO28" s="223"/>
      <c r="GP28" s="223"/>
      <c r="GQ28" s="223"/>
      <c r="GR28" s="223"/>
      <c r="GS28" s="223"/>
      <c r="GT28" s="223"/>
      <c r="GU28" s="223"/>
      <c r="GV28" s="223"/>
      <c r="GW28" s="223"/>
      <c r="GX28" s="223"/>
      <c r="GY28" s="223"/>
      <c r="GZ28" s="223"/>
      <c r="HA28" s="223"/>
      <c r="HB28" s="223"/>
      <c r="HC28" s="223"/>
      <c r="HD28" s="223"/>
      <c r="HE28" s="223"/>
      <c r="HF28" s="223"/>
      <c r="HG28" s="223"/>
      <c r="HH28" s="223"/>
      <c r="HI28" s="223"/>
      <c r="HJ28" s="223"/>
      <c r="HK28" s="223"/>
      <c r="HL28" s="223"/>
      <c r="HM28" s="223"/>
      <c r="HN28" s="223"/>
      <c r="HO28" s="223"/>
      <c r="HP28" s="223"/>
      <c r="HQ28" s="223"/>
      <c r="HR28" s="223"/>
      <c r="HS28" s="223"/>
      <c r="HT28" s="223"/>
      <c r="HU28" s="223"/>
      <c r="HV28" s="223"/>
      <c r="HW28" s="223"/>
      <c r="HX28" s="223"/>
      <c r="HY28" s="223"/>
    </row>
    <row r="29" s="308" customFormat="1" ht="26.1" customHeight="1" spans="1:233">
      <c r="A29" s="409" t="s">
        <v>92</v>
      </c>
      <c r="B29" s="365"/>
      <c r="C29" s="365"/>
      <c r="D29" s="365"/>
      <c r="E29" s="410"/>
      <c r="F29" s="410"/>
      <c r="G29" s="365"/>
      <c r="H29" s="410"/>
      <c r="I29" s="425">
        <v>310</v>
      </c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223"/>
      <c r="FK29" s="223"/>
      <c r="FL29" s="223"/>
      <c r="FM29" s="223"/>
      <c r="FN29" s="223"/>
      <c r="FO29" s="223"/>
      <c r="FP29" s="223"/>
      <c r="FQ29" s="223"/>
      <c r="FR29" s="223"/>
      <c r="FS29" s="223"/>
      <c r="FT29" s="223"/>
      <c r="FU29" s="223"/>
      <c r="FV29" s="223"/>
      <c r="FW29" s="223"/>
      <c r="FX29" s="223"/>
      <c r="FY29" s="223"/>
      <c r="FZ29" s="223"/>
      <c r="GA29" s="223"/>
      <c r="GB29" s="223"/>
      <c r="GC29" s="223"/>
      <c r="GD29" s="223"/>
      <c r="GE29" s="223"/>
      <c r="GF29" s="223"/>
      <c r="GG29" s="223"/>
      <c r="GH29" s="223"/>
      <c r="GI29" s="223"/>
      <c r="GJ29" s="223"/>
      <c r="GK29" s="223"/>
      <c r="GL29" s="223"/>
      <c r="GM29" s="223"/>
      <c r="GN29" s="223"/>
      <c r="GO29" s="223"/>
      <c r="GP29" s="223"/>
      <c r="GQ29" s="223"/>
      <c r="GR29" s="223"/>
      <c r="GS29" s="223"/>
      <c r="GT29" s="223"/>
      <c r="GU29" s="223"/>
      <c r="GV29" s="223"/>
      <c r="GW29" s="223"/>
      <c r="GX29" s="223"/>
      <c r="GY29" s="223"/>
      <c r="GZ29" s="223"/>
      <c r="HA29" s="223"/>
      <c r="HB29" s="223"/>
      <c r="HC29" s="223"/>
      <c r="HD29" s="223"/>
      <c r="HE29" s="223"/>
      <c r="HF29" s="223"/>
      <c r="HG29" s="223"/>
      <c r="HH29" s="223"/>
      <c r="HI29" s="223"/>
      <c r="HJ29" s="223"/>
      <c r="HK29" s="223"/>
      <c r="HL29" s="223"/>
      <c r="HM29" s="223"/>
      <c r="HN29" s="223"/>
      <c r="HO29" s="223"/>
      <c r="HP29" s="223"/>
      <c r="HQ29" s="223"/>
      <c r="HR29" s="223"/>
      <c r="HS29" s="223"/>
      <c r="HT29" s="223"/>
      <c r="HU29" s="223"/>
      <c r="HV29" s="223"/>
      <c r="HW29" s="223"/>
      <c r="HX29" s="223"/>
      <c r="HY29" s="223"/>
    </row>
    <row r="30" s="225" customFormat="1" ht="26.1" customHeight="1" spans="1:9">
      <c r="A30" s="411" t="s">
        <v>93</v>
      </c>
      <c r="B30" s="412">
        <v>432</v>
      </c>
      <c r="C30" s="412">
        <f>2950</f>
        <v>2950</v>
      </c>
      <c r="D30" s="412">
        <v>14550</v>
      </c>
      <c r="E30" s="413">
        <f>D30/C30*100</f>
        <v>493.220338983051</v>
      </c>
      <c r="F30" s="413">
        <f>D30/I29*100</f>
        <v>4693.54838709677</v>
      </c>
      <c r="G30" s="412">
        <v>750</v>
      </c>
      <c r="H30" s="413">
        <f t="shared" si="8"/>
        <v>5.15463917525773</v>
      </c>
      <c r="I30" s="427">
        <v>584</v>
      </c>
    </row>
    <row r="31" s="225" customFormat="1" ht="26.1" customHeight="1" spans="1:233">
      <c r="A31" s="414" t="s">
        <v>68</v>
      </c>
      <c r="B31" s="415">
        <f t="shared" ref="B31:G31" si="9">B6+B20</f>
        <v>343000</v>
      </c>
      <c r="C31" s="415">
        <f t="shared" si="9"/>
        <v>343000</v>
      </c>
      <c r="D31" s="415">
        <f t="shared" si="9"/>
        <v>343457</v>
      </c>
      <c r="E31" s="416">
        <f>D31/C31*100</f>
        <v>100.133236151603</v>
      </c>
      <c r="F31" s="416">
        <f>D31/I31*100</f>
        <v>103.741818170834</v>
      </c>
      <c r="G31" s="415">
        <f t="shared" si="9"/>
        <v>356800</v>
      </c>
      <c r="H31" s="416">
        <f t="shared" si="8"/>
        <v>103.884911357171</v>
      </c>
      <c r="I31" s="428">
        <f>I5</f>
        <v>331069</v>
      </c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3"/>
      <c r="FZ31" s="223"/>
      <c r="GA31" s="223"/>
      <c r="GB31" s="223"/>
      <c r="GC31" s="223"/>
      <c r="GD31" s="223"/>
      <c r="GE31" s="223"/>
      <c r="GF31" s="223"/>
      <c r="GG31" s="223"/>
      <c r="GH31" s="223"/>
      <c r="GI31" s="223"/>
      <c r="GJ31" s="223"/>
      <c r="GK31" s="223"/>
      <c r="GL31" s="223"/>
      <c r="GM31" s="223"/>
      <c r="GN31" s="223"/>
      <c r="GO31" s="223"/>
      <c r="GP31" s="223"/>
      <c r="GQ31" s="223"/>
      <c r="GR31" s="223"/>
      <c r="GS31" s="223"/>
      <c r="GT31" s="223"/>
      <c r="GU31" s="223"/>
      <c r="GV31" s="223"/>
      <c r="GW31" s="223"/>
      <c r="GX31" s="223"/>
      <c r="GY31" s="223"/>
      <c r="GZ31" s="223"/>
      <c r="HA31" s="223"/>
      <c r="HB31" s="223"/>
      <c r="HC31" s="223"/>
      <c r="HD31" s="223"/>
      <c r="HE31" s="223"/>
      <c r="HF31" s="223"/>
      <c r="HG31" s="223"/>
      <c r="HH31" s="223"/>
      <c r="HI31" s="223"/>
      <c r="HJ31" s="223"/>
      <c r="HK31" s="223"/>
      <c r="HL31" s="223"/>
      <c r="HM31" s="223"/>
      <c r="HN31" s="223"/>
      <c r="HO31" s="223"/>
      <c r="HP31" s="223"/>
      <c r="HQ31" s="223"/>
      <c r="HR31" s="223"/>
      <c r="HS31" s="223"/>
      <c r="HT31" s="223"/>
      <c r="HU31" s="223"/>
      <c r="HV31" s="223"/>
      <c r="HW31" s="223"/>
      <c r="HX31" s="223"/>
      <c r="HY31" s="223"/>
    </row>
    <row r="32" s="308" customFormat="1" ht="26.1" customHeight="1" spans="1:233">
      <c r="A32" s="417" t="s">
        <v>94</v>
      </c>
      <c r="B32" s="418">
        <v>45790</v>
      </c>
      <c r="C32" s="418">
        <v>45790</v>
      </c>
      <c r="D32" s="418">
        <v>45790</v>
      </c>
      <c r="E32" s="419"/>
      <c r="F32" s="419"/>
      <c r="G32" s="418">
        <v>45790</v>
      </c>
      <c r="H32" s="420"/>
      <c r="I32" s="425">
        <v>45790</v>
      </c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23"/>
      <c r="FS32" s="223"/>
      <c r="FT32" s="223"/>
      <c r="FU32" s="223"/>
      <c r="FV32" s="223"/>
      <c r="FW32" s="223"/>
      <c r="FX32" s="223"/>
      <c r="FY32" s="223"/>
      <c r="FZ32" s="223"/>
      <c r="GA32" s="223"/>
      <c r="GB32" s="223"/>
      <c r="GC32" s="223"/>
      <c r="GD32" s="223"/>
      <c r="GE32" s="223"/>
      <c r="GF32" s="223"/>
      <c r="GG32" s="223"/>
      <c r="GH32" s="223"/>
      <c r="GI32" s="223"/>
      <c r="GJ32" s="223"/>
      <c r="GK32" s="223"/>
      <c r="GL32" s="223"/>
      <c r="GM32" s="223"/>
      <c r="GN32" s="223"/>
      <c r="GO32" s="223"/>
      <c r="GP32" s="223"/>
      <c r="GQ32" s="223"/>
      <c r="GR32" s="223"/>
      <c r="GS32" s="223"/>
      <c r="GT32" s="223"/>
      <c r="GU32" s="223"/>
      <c r="GV32" s="223"/>
      <c r="GW32" s="223"/>
      <c r="GX32" s="223"/>
      <c r="GY32" s="223"/>
      <c r="GZ32" s="223"/>
      <c r="HA32" s="223"/>
      <c r="HB32" s="223"/>
      <c r="HC32" s="223"/>
      <c r="HD32" s="223"/>
      <c r="HE32" s="223"/>
      <c r="HF32" s="223"/>
      <c r="HG32" s="223"/>
      <c r="HH32" s="223"/>
      <c r="HI32" s="223"/>
      <c r="HJ32" s="223"/>
      <c r="HK32" s="223"/>
      <c r="HL32" s="223"/>
      <c r="HM32" s="223"/>
      <c r="HN32" s="223"/>
      <c r="HO32" s="223"/>
      <c r="HP32" s="223"/>
      <c r="HQ32" s="223"/>
      <c r="HR32" s="223"/>
      <c r="HS32" s="223"/>
      <c r="HT32" s="223"/>
      <c r="HU32" s="223"/>
      <c r="HV32" s="223"/>
      <c r="HW32" s="223"/>
      <c r="HX32" s="223"/>
      <c r="HY32" s="223"/>
    </row>
    <row r="33" s="308" customFormat="1" ht="26.1" customHeight="1" spans="1:233">
      <c r="A33" s="417" t="s">
        <v>95</v>
      </c>
      <c r="B33" s="418">
        <f>263155</f>
        <v>263155</v>
      </c>
      <c r="C33" s="418">
        <v>265910</v>
      </c>
      <c r="D33" s="418">
        <v>265910</v>
      </c>
      <c r="E33" s="419"/>
      <c r="F33" s="419"/>
      <c r="G33" s="418">
        <f>177593-45790</f>
        <v>131803</v>
      </c>
      <c r="H33" s="420"/>
      <c r="I33" s="425">
        <f>267232+21007</f>
        <v>288239</v>
      </c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  <c r="EN33" s="223"/>
      <c r="EO33" s="223"/>
      <c r="EP33" s="223"/>
      <c r="EQ33" s="223"/>
      <c r="ER33" s="223"/>
      <c r="ES33" s="223"/>
      <c r="ET33" s="223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3"/>
      <c r="FF33" s="223"/>
      <c r="FG33" s="223"/>
      <c r="FH33" s="223"/>
      <c r="FI33" s="223"/>
      <c r="FJ33" s="223"/>
      <c r="FK33" s="223"/>
      <c r="FL33" s="223"/>
      <c r="FM33" s="223"/>
      <c r="FN33" s="223"/>
      <c r="FO33" s="223"/>
      <c r="FP33" s="223"/>
      <c r="FQ33" s="223"/>
      <c r="FR33" s="223"/>
      <c r="FS33" s="223"/>
      <c r="FT33" s="223"/>
      <c r="FU33" s="223"/>
      <c r="FV33" s="223"/>
      <c r="FW33" s="223"/>
      <c r="FX33" s="223"/>
      <c r="FY33" s="223"/>
      <c r="FZ33" s="223"/>
      <c r="GA33" s="223"/>
      <c r="GB33" s="223"/>
      <c r="GC33" s="223"/>
      <c r="GD33" s="223"/>
      <c r="GE33" s="223"/>
      <c r="GF33" s="223"/>
      <c r="GG33" s="223"/>
      <c r="GH33" s="223"/>
      <c r="GI33" s="223"/>
      <c r="GJ33" s="223"/>
      <c r="GK33" s="223"/>
      <c r="GL33" s="223"/>
      <c r="GM33" s="223"/>
      <c r="GN33" s="223"/>
      <c r="GO33" s="223"/>
      <c r="GP33" s="223"/>
      <c r="GQ33" s="223"/>
      <c r="GR33" s="223"/>
      <c r="GS33" s="223"/>
      <c r="GT33" s="223"/>
      <c r="GU33" s="223"/>
      <c r="GV33" s="223"/>
      <c r="GW33" s="223"/>
      <c r="GX33" s="223"/>
      <c r="GY33" s="223"/>
      <c r="GZ33" s="223"/>
      <c r="HA33" s="223"/>
      <c r="HB33" s="223"/>
      <c r="HC33" s="223"/>
      <c r="HD33" s="223"/>
      <c r="HE33" s="223"/>
      <c r="HF33" s="223"/>
      <c r="HG33" s="223"/>
      <c r="HH33" s="223"/>
      <c r="HI33" s="223"/>
      <c r="HJ33" s="223"/>
      <c r="HK33" s="223"/>
      <c r="HL33" s="223"/>
      <c r="HM33" s="223"/>
      <c r="HN33" s="223"/>
      <c r="HO33" s="223"/>
      <c r="HP33" s="223"/>
      <c r="HQ33" s="223"/>
      <c r="HR33" s="223"/>
      <c r="HS33" s="223"/>
      <c r="HT33" s="223"/>
      <c r="HU33" s="223"/>
      <c r="HV33" s="223"/>
      <c r="HW33" s="223"/>
      <c r="HX33" s="223"/>
      <c r="HY33" s="223"/>
    </row>
    <row r="34" s="308" customFormat="1" ht="26.1" customHeight="1" spans="1:233">
      <c r="A34" s="417" t="s">
        <v>96</v>
      </c>
      <c r="B34" s="418"/>
      <c r="C34" s="418">
        <v>28300</v>
      </c>
      <c r="D34" s="418">
        <v>28300</v>
      </c>
      <c r="E34" s="419"/>
      <c r="F34" s="419"/>
      <c r="G34" s="418"/>
      <c r="H34" s="420"/>
      <c r="I34" s="425">
        <v>8200</v>
      </c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3"/>
      <c r="ET34" s="223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3"/>
      <c r="FZ34" s="223"/>
      <c r="GA34" s="223"/>
      <c r="GB34" s="223"/>
      <c r="GC34" s="223"/>
      <c r="GD34" s="223"/>
      <c r="GE34" s="223"/>
      <c r="GF34" s="223"/>
      <c r="GG34" s="223"/>
      <c r="GH34" s="223"/>
      <c r="GI34" s="223"/>
      <c r="GJ34" s="223"/>
      <c r="GK34" s="223"/>
      <c r="GL34" s="223"/>
      <c r="GM34" s="223"/>
      <c r="GN34" s="223"/>
      <c r="GO34" s="223"/>
      <c r="GP34" s="223"/>
      <c r="GQ34" s="223"/>
      <c r="GR34" s="223"/>
      <c r="GS34" s="223"/>
      <c r="GT34" s="223"/>
      <c r="GU34" s="223"/>
      <c r="GV34" s="223"/>
      <c r="GW34" s="223"/>
      <c r="GX34" s="223"/>
      <c r="GY34" s="223"/>
      <c r="GZ34" s="223"/>
      <c r="HA34" s="223"/>
      <c r="HB34" s="223"/>
      <c r="HC34" s="223"/>
      <c r="HD34" s="223"/>
      <c r="HE34" s="223"/>
      <c r="HF34" s="223"/>
      <c r="HG34" s="223"/>
      <c r="HH34" s="223"/>
      <c r="HI34" s="223"/>
      <c r="HJ34" s="223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3"/>
      <c r="HX34" s="223"/>
      <c r="HY34" s="223"/>
    </row>
    <row r="35" s="308" customFormat="1" ht="26.1" customHeight="1" spans="1:233">
      <c r="A35" s="417" t="s">
        <v>97</v>
      </c>
      <c r="B35" s="418"/>
      <c r="C35" s="418">
        <v>127500</v>
      </c>
      <c r="D35" s="418">
        <v>127500</v>
      </c>
      <c r="E35" s="419"/>
      <c r="F35" s="419"/>
      <c r="G35" s="418"/>
      <c r="H35" s="420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  <c r="EN35" s="223"/>
      <c r="EO35" s="223"/>
      <c r="EP35" s="223"/>
      <c r="EQ35" s="223"/>
      <c r="ER35" s="223"/>
      <c r="ES35" s="223"/>
      <c r="ET35" s="223"/>
      <c r="EU35" s="223"/>
      <c r="EV35" s="223"/>
      <c r="EW35" s="223"/>
      <c r="EX35" s="223"/>
      <c r="EY35" s="223"/>
      <c r="EZ35" s="223"/>
      <c r="FA35" s="223"/>
      <c r="FB35" s="223"/>
      <c r="FC35" s="223"/>
      <c r="FD35" s="223"/>
      <c r="FE35" s="223"/>
      <c r="FF35" s="223"/>
      <c r="FG35" s="223"/>
      <c r="FH35" s="223"/>
      <c r="FI35" s="223"/>
      <c r="FJ35" s="223"/>
      <c r="FK35" s="223"/>
      <c r="FL35" s="223"/>
      <c r="FM35" s="223"/>
      <c r="FN35" s="223"/>
      <c r="FO35" s="223"/>
      <c r="FP35" s="223"/>
      <c r="FQ35" s="223"/>
      <c r="FR35" s="223"/>
      <c r="FS35" s="223"/>
      <c r="FT35" s="223"/>
      <c r="FU35" s="223"/>
      <c r="FV35" s="223"/>
      <c r="FW35" s="223"/>
      <c r="FX35" s="223"/>
      <c r="FY35" s="223"/>
      <c r="FZ35" s="223"/>
      <c r="GA35" s="223"/>
      <c r="GB35" s="223"/>
      <c r="GC35" s="223"/>
      <c r="GD35" s="223"/>
      <c r="GE35" s="223"/>
      <c r="GF35" s="223"/>
      <c r="GG35" s="223"/>
      <c r="GH35" s="223"/>
      <c r="GI35" s="223"/>
      <c r="GJ35" s="223"/>
      <c r="GK35" s="223"/>
      <c r="GL35" s="223"/>
      <c r="GM35" s="223"/>
      <c r="GN35" s="223"/>
      <c r="GO35" s="223"/>
      <c r="GP35" s="223"/>
      <c r="GQ35" s="223"/>
      <c r="GR35" s="223"/>
      <c r="GS35" s="223"/>
      <c r="GT35" s="223"/>
      <c r="GU35" s="223"/>
      <c r="GV35" s="223"/>
      <c r="GW35" s="223"/>
      <c r="GX35" s="223"/>
      <c r="GY35" s="223"/>
      <c r="GZ35" s="223"/>
      <c r="HA35" s="223"/>
      <c r="HB35" s="223"/>
      <c r="HC35" s="223"/>
      <c r="HD35" s="223"/>
      <c r="HE35" s="223"/>
      <c r="HF35" s="223"/>
      <c r="HG35" s="223"/>
      <c r="HH35" s="223"/>
      <c r="HI35" s="223"/>
      <c r="HJ35" s="223"/>
      <c r="HK35" s="223"/>
      <c r="HL35" s="223"/>
      <c r="HM35" s="223"/>
      <c r="HN35" s="223"/>
      <c r="HO35" s="223"/>
      <c r="HP35" s="223"/>
      <c r="HQ35" s="223"/>
      <c r="HR35" s="223"/>
      <c r="HS35" s="223"/>
      <c r="HT35" s="223"/>
      <c r="HU35" s="223"/>
      <c r="HV35" s="223"/>
      <c r="HW35" s="223"/>
      <c r="HX35" s="223"/>
      <c r="HY35" s="223"/>
    </row>
    <row r="36" s="308" customFormat="1" ht="26.1" customHeight="1" spans="1:233">
      <c r="A36" s="417" t="s">
        <v>98</v>
      </c>
      <c r="B36" s="418">
        <v>1500</v>
      </c>
      <c r="C36" s="421">
        <v>40410</v>
      </c>
      <c r="D36" s="421">
        <v>40410</v>
      </c>
      <c r="E36" s="419"/>
      <c r="F36" s="419"/>
      <c r="G36" s="418">
        <v>36275</v>
      </c>
      <c r="H36" s="420"/>
      <c r="I36" s="425">
        <v>19945</v>
      </c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  <c r="EN36" s="223"/>
      <c r="EO36" s="223"/>
      <c r="EP36" s="223"/>
      <c r="EQ36" s="223"/>
      <c r="ER36" s="223"/>
      <c r="ES36" s="223"/>
      <c r="ET36" s="223"/>
      <c r="EU36" s="223"/>
      <c r="EV36" s="223"/>
      <c r="EW36" s="223"/>
      <c r="EX36" s="223"/>
      <c r="EY36" s="223"/>
      <c r="EZ36" s="223"/>
      <c r="FA36" s="223"/>
      <c r="FB36" s="223"/>
      <c r="FC36" s="223"/>
      <c r="FD36" s="223"/>
      <c r="FE36" s="223"/>
      <c r="FF36" s="223"/>
      <c r="FG36" s="223"/>
      <c r="FH36" s="223"/>
      <c r="FI36" s="223"/>
      <c r="FJ36" s="223"/>
      <c r="FK36" s="223"/>
      <c r="FL36" s="223"/>
      <c r="FM36" s="223"/>
      <c r="FN36" s="223"/>
      <c r="FO36" s="223"/>
      <c r="FP36" s="223"/>
      <c r="FQ36" s="223"/>
      <c r="FR36" s="223"/>
      <c r="FS36" s="223"/>
      <c r="FT36" s="223"/>
      <c r="FU36" s="223"/>
      <c r="FV36" s="223"/>
      <c r="FW36" s="223"/>
      <c r="FX36" s="223"/>
      <c r="FY36" s="223"/>
      <c r="FZ36" s="223"/>
      <c r="GA36" s="223"/>
      <c r="GB36" s="223"/>
      <c r="GC36" s="223"/>
      <c r="GD36" s="223"/>
      <c r="GE36" s="223"/>
      <c r="GF36" s="223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223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3"/>
      <c r="HN36" s="223"/>
      <c r="HO36" s="223"/>
      <c r="HP36" s="223"/>
      <c r="HQ36" s="223"/>
      <c r="HR36" s="223"/>
      <c r="HS36" s="223"/>
      <c r="HT36" s="223"/>
      <c r="HU36" s="223"/>
      <c r="HV36" s="223"/>
      <c r="HW36" s="223"/>
      <c r="HX36" s="223"/>
      <c r="HY36" s="223"/>
    </row>
    <row r="37" s="308" customFormat="1" ht="26.1" customHeight="1" spans="1:233">
      <c r="A37" s="417" t="s">
        <v>99</v>
      </c>
      <c r="B37" s="418">
        <f>141000+1500+4030-1800</f>
        <v>144730</v>
      </c>
      <c r="C37" s="421">
        <v>117739</v>
      </c>
      <c r="D37" s="421">
        <f>117739-457</f>
        <v>117282</v>
      </c>
      <c r="E37" s="419"/>
      <c r="F37" s="419"/>
      <c r="G37" s="418">
        <v>100133</v>
      </c>
      <c r="H37" s="420"/>
      <c r="I37" s="425">
        <v>185</v>
      </c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3"/>
      <c r="BR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L37" s="223"/>
      <c r="CM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3"/>
      <c r="DV37" s="223"/>
      <c r="DW37" s="223"/>
      <c r="DX37" s="223"/>
      <c r="DY37" s="223"/>
      <c r="DZ37" s="223"/>
      <c r="EA37" s="223"/>
      <c r="EB37" s="223"/>
      <c r="EC37" s="223"/>
      <c r="ED37" s="223"/>
      <c r="EE37" s="223"/>
      <c r="EF37" s="223"/>
      <c r="EG37" s="223"/>
      <c r="EH37" s="223"/>
      <c r="EI37" s="223"/>
      <c r="EJ37" s="223"/>
      <c r="EK37" s="223"/>
      <c r="EL37" s="223"/>
      <c r="EM37" s="223"/>
      <c r="EN37" s="223"/>
      <c r="EO37" s="223"/>
      <c r="EP37" s="223"/>
      <c r="EQ37" s="223"/>
      <c r="ER37" s="223"/>
      <c r="ES37" s="223"/>
      <c r="ET37" s="223"/>
      <c r="EU37" s="223"/>
      <c r="EV37" s="223"/>
      <c r="EW37" s="223"/>
      <c r="EX37" s="223"/>
      <c r="EY37" s="223"/>
      <c r="EZ37" s="223"/>
      <c r="FA37" s="223"/>
      <c r="FB37" s="223"/>
      <c r="FC37" s="223"/>
      <c r="FD37" s="223"/>
      <c r="FE37" s="223"/>
      <c r="FF37" s="223"/>
      <c r="FG37" s="223"/>
      <c r="FH37" s="223"/>
      <c r="FI37" s="223"/>
      <c r="FJ37" s="223"/>
      <c r="FK37" s="223"/>
      <c r="FL37" s="223"/>
      <c r="FM37" s="223"/>
      <c r="FN37" s="223"/>
      <c r="FO37" s="223"/>
      <c r="FP37" s="223"/>
      <c r="FQ37" s="223"/>
      <c r="FR37" s="223"/>
      <c r="FS37" s="223"/>
      <c r="FT37" s="223"/>
      <c r="FU37" s="223"/>
      <c r="FV37" s="223"/>
      <c r="FW37" s="223"/>
      <c r="FX37" s="223"/>
      <c r="FY37" s="223"/>
      <c r="FZ37" s="223"/>
      <c r="GA37" s="223"/>
      <c r="GB37" s="223"/>
      <c r="GC37" s="223"/>
      <c r="GD37" s="223"/>
      <c r="GE37" s="223"/>
      <c r="GF37" s="223"/>
      <c r="GG37" s="223"/>
      <c r="GH37" s="223"/>
      <c r="GI37" s="223"/>
      <c r="GJ37" s="223"/>
      <c r="GK37" s="223"/>
      <c r="GL37" s="223"/>
      <c r="GM37" s="223"/>
      <c r="GN37" s="223"/>
      <c r="GO37" s="223"/>
      <c r="GP37" s="223"/>
      <c r="GQ37" s="223"/>
      <c r="GR37" s="223"/>
      <c r="GS37" s="223"/>
      <c r="GT37" s="223"/>
      <c r="GU37" s="223"/>
      <c r="GV37" s="223"/>
      <c r="GW37" s="223"/>
      <c r="GX37" s="223"/>
      <c r="GY37" s="223"/>
      <c r="GZ37" s="223"/>
      <c r="HA37" s="223"/>
      <c r="HB37" s="223"/>
      <c r="HC37" s="223"/>
      <c r="HD37" s="223"/>
      <c r="HE37" s="223"/>
      <c r="HF37" s="223"/>
      <c r="HG37" s="223"/>
      <c r="HH37" s="223"/>
      <c r="HI37" s="223"/>
      <c r="HJ37" s="223"/>
      <c r="HK37" s="223"/>
      <c r="HL37" s="223"/>
      <c r="HM37" s="223"/>
      <c r="HN37" s="223"/>
      <c r="HO37" s="223"/>
      <c r="HP37" s="223"/>
      <c r="HQ37" s="223"/>
      <c r="HR37" s="223"/>
      <c r="HS37" s="223"/>
      <c r="HT37" s="223"/>
      <c r="HU37" s="223"/>
      <c r="HV37" s="223"/>
      <c r="HW37" s="223"/>
      <c r="HX37" s="223"/>
      <c r="HY37" s="223"/>
    </row>
    <row r="38" s="308" customFormat="1" ht="26.1" customHeight="1" spans="1:233">
      <c r="A38" s="417" t="s">
        <v>100</v>
      </c>
      <c r="B38" s="418"/>
      <c r="C38" s="421">
        <v>8348</v>
      </c>
      <c r="D38" s="421">
        <v>8348</v>
      </c>
      <c r="E38" s="419"/>
      <c r="F38" s="419"/>
      <c r="G38" s="418">
        <v>41360</v>
      </c>
      <c r="H38" s="420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3"/>
      <c r="BV38" s="223"/>
      <c r="BW38" s="223"/>
      <c r="BX38" s="223"/>
      <c r="BY38" s="223"/>
      <c r="BZ38" s="223"/>
      <c r="CA38" s="223"/>
      <c r="CB38" s="223"/>
      <c r="CC38" s="223"/>
      <c r="CD38" s="223"/>
      <c r="CE38" s="223"/>
      <c r="CF38" s="223"/>
      <c r="CG38" s="223"/>
      <c r="CH38" s="223"/>
      <c r="CI38" s="223"/>
      <c r="CJ38" s="223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3"/>
      <c r="DO38" s="223"/>
      <c r="DP38" s="223"/>
      <c r="DQ38" s="223"/>
      <c r="DR38" s="223"/>
      <c r="DS38" s="223"/>
      <c r="DT38" s="223"/>
      <c r="DU38" s="223"/>
      <c r="DV38" s="223"/>
      <c r="DW38" s="223"/>
      <c r="DX38" s="223"/>
      <c r="DY38" s="223"/>
      <c r="DZ38" s="223"/>
      <c r="EA38" s="223"/>
      <c r="EB38" s="223"/>
      <c r="EC38" s="223"/>
      <c r="ED38" s="223"/>
      <c r="EE38" s="223"/>
      <c r="EF38" s="223"/>
      <c r="EG38" s="223"/>
      <c r="EH38" s="223"/>
      <c r="EI38" s="223"/>
      <c r="EJ38" s="223"/>
      <c r="EK38" s="223"/>
      <c r="EL38" s="223"/>
      <c r="EM38" s="223"/>
      <c r="EN38" s="223"/>
      <c r="EO38" s="223"/>
      <c r="EP38" s="223"/>
      <c r="EQ38" s="223"/>
      <c r="ER38" s="223"/>
      <c r="ES38" s="223"/>
      <c r="ET38" s="223"/>
      <c r="EU38" s="223"/>
      <c r="EV38" s="223"/>
      <c r="EW38" s="223"/>
      <c r="EX38" s="223"/>
      <c r="EY38" s="223"/>
      <c r="EZ38" s="223"/>
      <c r="FA38" s="223"/>
      <c r="FB38" s="223"/>
      <c r="FC38" s="223"/>
      <c r="FD38" s="223"/>
      <c r="FE38" s="223"/>
      <c r="FF38" s="223"/>
      <c r="FG38" s="223"/>
      <c r="FH38" s="223"/>
      <c r="FI38" s="223"/>
      <c r="FJ38" s="223"/>
      <c r="FK38" s="223"/>
      <c r="FL38" s="223"/>
      <c r="FM38" s="223"/>
      <c r="FN38" s="223"/>
      <c r="FO38" s="223"/>
      <c r="FP38" s="223"/>
      <c r="FQ38" s="223"/>
      <c r="FR38" s="223"/>
      <c r="FS38" s="223"/>
      <c r="FT38" s="223"/>
      <c r="FU38" s="223"/>
      <c r="FV38" s="223"/>
      <c r="FW38" s="223"/>
      <c r="FX38" s="223"/>
      <c r="FY38" s="223"/>
      <c r="FZ38" s="223"/>
      <c r="GA38" s="223"/>
      <c r="GB38" s="223"/>
      <c r="GC38" s="223"/>
      <c r="GD38" s="223"/>
      <c r="GE38" s="223"/>
      <c r="GF38" s="223"/>
      <c r="GG38" s="223"/>
      <c r="GH38" s="223"/>
      <c r="GI38" s="223"/>
      <c r="GJ38" s="223"/>
      <c r="GK38" s="223"/>
      <c r="GL38" s="223"/>
      <c r="GM38" s="223"/>
      <c r="GN38" s="223"/>
      <c r="GO38" s="223"/>
      <c r="GP38" s="223"/>
      <c r="GQ38" s="223"/>
      <c r="GR38" s="223"/>
      <c r="GS38" s="223"/>
      <c r="GT38" s="223"/>
      <c r="GU38" s="223"/>
      <c r="GV38" s="223"/>
      <c r="GW38" s="223"/>
      <c r="GX38" s="223"/>
      <c r="GY38" s="223"/>
      <c r="GZ38" s="223"/>
      <c r="HA38" s="223"/>
      <c r="HB38" s="223"/>
      <c r="HC38" s="223"/>
      <c r="HD38" s="223"/>
      <c r="HE38" s="223"/>
      <c r="HF38" s="223"/>
      <c r="HG38" s="223"/>
      <c r="HH38" s="223"/>
      <c r="HI38" s="223"/>
      <c r="HJ38" s="223"/>
      <c r="HK38" s="223"/>
      <c r="HL38" s="223"/>
      <c r="HM38" s="223"/>
      <c r="HN38" s="223"/>
      <c r="HO38" s="223"/>
      <c r="HP38" s="223"/>
      <c r="HQ38" s="223"/>
      <c r="HR38" s="223"/>
      <c r="HS38" s="223"/>
      <c r="HT38" s="223"/>
      <c r="HU38" s="223"/>
      <c r="HV38" s="223"/>
      <c r="HW38" s="223"/>
      <c r="HX38" s="223"/>
      <c r="HY38" s="223"/>
    </row>
    <row r="39" s="308" customFormat="1" ht="26.1" customHeight="1" spans="1:233">
      <c r="A39" s="417" t="s">
        <v>101</v>
      </c>
      <c r="B39" s="418">
        <f>58477+68+30</f>
        <v>58575</v>
      </c>
      <c r="C39" s="418">
        <v>54661</v>
      </c>
      <c r="D39" s="418">
        <v>54661</v>
      </c>
      <c r="E39" s="419"/>
      <c r="F39" s="419"/>
      <c r="G39" s="418">
        <v>54661</v>
      </c>
      <c r="H39" s="420"/>
      <c r="I39" s="429">
        <v>58477</v>
      </c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223"/>
      <c r="DP39" s="223"/>
      <c r="DQ39" s="223"/>
      <c r="DR39" s="223"/>
      <c r="DS39" s="223"/>
      <c r="DT39" s="223"/>
      <c r="DU39" s="223"/>
      <c r="DV39" s="223"/>
      <c r="DW39" s="223"/>
      <c r="DX39" s="223"/>
      <c r="DY39" s="223"/>
      <c r="DZ39" s="223"/>
      <c r="EA39" s="223"/>
      <c r="EB39" s="223"/>
      <c r="EC39" s="223"/>
      <c r="ED39" s="223"/>
      <c r="EE39" s="223"/>
      <c r="EF39" s="223"/>
      <c r="EG39" s="223"/>
      <c r="EH39" s="223"/>
      <c r="EI39" s="223"/>
      <c r="EJ39" s="223"/>
      <c r="EK39" s="223"/>
      <c r="EL39" s="223"/>
      <c r="EM39" s="223"/>
      <c r="EN39" s="223"/>
      <c r="EO39" s="223"/>
      <c r="EP39" s="223"/>
      <c r="EQ39" s="223"/>
      <c r="ER39" s="223"/>
      <c r="ES39" s="223"/>
      <c r="ET39" s="223"/>
      <c r="EU39" s="223"/>
      <c r="EV39" s="223"/>
      <c r="EW39" s="223"/>
      <c r="EX39" s="223"/>
      <c r="EY39" s="223"/>
      <c r="EZ39" s="223"/>
      <c r="FA39" s="223"/>
      <c r="FB39" s="223"/>
      <c r="FC39" s="223"/>
      <c r="FD39" s="223"/>
      <c r="FE39" s="223"/>
      <c r="FF39" s="223"/>
      <c r="FG39" s="223"/>
      <c r="FH39" s="223"/>
      <c r="FI39" s="223"/>
      <c r="FJ39" s="223"/>
      <c r="FK39" s="223"/>
      <c r="FL39" s="223"/>
      <c r="FM39" s="223"/>
      <c r="FN39" s="223"/>
      <c r="FO39" s="223"/>
      <c r="FP39" s="223"/>
      <c r="FQ39" s="223"/>
      <c r="FR39" s="223"/>
      <c r="FS39" s="223"/>
      <c r="FT39" s="223"/>
      <c r="FU39" s="223"/>
      <c r="FV39" s="223"/>
      <c r="FW39" s="223"/>
      <c r="FX39" s="223"/>
      <c r="FY39" s="223"/>
      <c r="FZ39" s="223"/>
      <c r="GA39" s="223"/>
      <c r="GB39" s="223"/>
      <c r="GC39" s="223"/>
      <c r="GD39" s="223"/>
      <c r="GE39" s="223"/>
      <c r="GF39" s="223"/>
      <c r="GG39" s="223"/>
      <c r="GH39" s="223"/>
      <c r="GI39" s="223"/>
      <c r="GJ39" s="223"/>
      <c r="GK39" s="223"/>
      <c r="GL39" s="223"/>
      <c r="GM39" s="223"/>
      <c r="GN39" s="223"/>
      <c r="GO39" s="223"/>
      <c r="GP39" s="223"/>
      <c r="GQ39" s="223"/>
      <c r="GR39" s="223"/>
      <c r="GS39" s="223"/>
      <c r="GT39" s="223"/>
      <c r="GU39" s="223"/>
      <c r="GV39" s="223"/>
      <c r="GW39" s="223"/>
      <c r="GX39" s="223"/>
      <c r="GY39" s="223"/>
      <c r="GZ39" s="223"/>
      <c r="HA39" s="223"/>
      <c r="HB39" s="223"/>
      <c r="HC39" s="223"/>
      <c r="HD39" s="223"/>
      <c r="HE39" s="223"/>
      <c r="HF39" s="223"/>
      <c r="HG39" s="223"/>
      <c r="HH39" s="223"/>
      <c r="HI39" s="223"/>
      <c r="HJ39" s="223"/>
      <c r="HK39" s="223"/>
      <c r="HL39" s="223"/>
      <c r="HM39" s="223"/>
      <c r="HN39" s="223"/>
      <c r="HO39" s="223"/>
      <c r="HP39" s="223"/>
      <c r="HQ39" s="223"/>
      <c r="HR39" s="223"/>
      <c r="HS39" s="223"/>
      <c r="HT39" s="223"/>
      <c r="HU39" s="223"/>
      <c r="HV39" s="223"/>
      <c r="HW39" s="223"/>
      <c r="HX39" s="223"/>
      <c r="HY39" s="223"/>
    </row>
    <row r="40" s="308" customFormat="1" ht="25" customHeight="1" spans="1:233">
      <c r="A40" s="398" t="s">
        <v>102</v>
      </c>
      <c r="B40" s="415">
        <f t="shared" ref="B40:G40" si="10">B31+B32+B33+B36+B34+B35+B37+B38-B39</f>
        <v>739600</v>
      </c>
      <c r="C40" s="415">
        <f t="shared" si="10"/>
        <v>922336</v>
      </c>
      <c r="D40" s="415">
        <f t="shared" si="10"/>
        <v>922336</v>
      </c>
      <c r="E40" s="422"/>
      <c r="F40" s="422"/>
      <c r="G40" s="415">
        <f t="shared" si="10"/>
        <v>657500</v>
      </c>
      <c r="H40" s="423"/>
      <c r="I40" s="415">
        <f>I31+I32+I33+I36+I34+I35+I37+I38-I39</f>
        <v>634951</v>
      </c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3"/>
      <c r="CU40" s="223"/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  <c r="DG40" s="223"/>
      <c r="DH40" s="223"/>
      <c r="DI40" s="223"/>
      <c r="DJ40" s="223"/>
      <c r="DK40" s="223"/>
      <c r="DL40" s="223"/>
      <c r="DM40" s="223"/>
      <c r="DN40" s="223"/>
      <c r="DO40" s="223"/>
      <c r="DP40" s="223"/>
      <c r="DQ40" s="223"/>
      <c r="DR40" s="223"/>
      <c r="DS40" s="223"/>
      <c r="DT40" s="223"/>
      <c r="DU40" s="223"/>
      <c r="DV40" s="223"/>
      <c r="DW40" s="223"/>
      <c r="DX40" s="223"/>
      <c r="DY40" s="223"/>
      <c r="DZ40" s="223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  <c r="EN40" s="223"/>
      <c r="EO40" s="223"/>
      <c r="EP40" s="223"/>
      <c r="EQ40" s="223"/>
      <c r="ER40" s="223"/>
      <c r="ES40" s="223"/>
      <c r="ET40" s="223"/>
      <c r="EU40" s="223"/>
      <c r="EV40" s="223"/>
      <c r="EW40" s="223"/>
      <c r="EX40" s="223"/>
      <c r="EY40" s="223"/>
      <c r="EZ40" s="223"/>
      <c r="FA40" s="223"/>
      <c r="FB40" s="223"/>
      <c r="FC40" s="223"/>
      <c r="FD40" s="223"/>
      <c r="FE40" s="223"/>
      <c r="FF40" s="223"/>
      <c r="FG40" s="223"/>
      <c r="FH40" s="223"/>
      <c r="FI40" s="223"/>
      <c r="FJ40" s="223"/>
      <c r="FK40" s="223"/>
      <c r="FL40" s="223"/>
      <c r="FM40" s="223"/>
      <c r="FN40" s="223"/>
      <c r="FO40" s="223"/>
      <c r="FP40" s="223"/>
      <c r="FQ40" s="223"/>
      <c r="FR40" s="223"/>
      <c r="FS40" s="223"/>
      <c r="FT40" s="223"/>
      <c r="FU40" s="223"/>
      <c r="FV40" s="223"/>
      <c r="FW40" s="223"/>
      <c r="FX40" s="223"/>
      <c r="FY40" s="223"/>
      <c r="FZ40" s="223"/>
      <c r="GA40" s="223"/>
      <c r="GB40" s="223"/>
      <c r="GC40" s="223"/>
      <c r="GD40" s="223"/>
      <c r="GE40" s="223"/>
      <c r="GF40" s="223"/>
      <c r="GG40" s="223"/>
      <c r="GH40" s="223"/>
      <c r="GI40" s="223"/>
      <c r="GJ40" s="223"/>
      <c r="GK40" s="223"/>
      <c r="GL40" s="223"/>
      <c r="GM40" s="223"/>
      <c r="GN40" s="223"/>
      <c r="GO40" s="223"/>
      <c r="GP40" s="223"/>
      <c r="GQ40" s="223"/>
      <c r="GR40" s="223"/>
      <c r="GS40" s="223"/>
      <c r="GT40" s="223"/>
      <c r="GU40" s="223"/>
      <c r="GV40" s="223"/>
      <c r="GW40" s="223"/>
      <c r="GX40" s="223"/>
      <c r="GY40" s="223"/>
      <c r="GZ40" s="223"/>
      <c r="HA40" s="223"/>
      <c r="HB40" s="223"/>
      <c r="HC40" s="223"/>
      <c r="HD40" s="223"/>
      <c r="HE40" s="223"/>
      <c r="HF40" s="223"/>
      <c r="HG40" s="223"/>
      <c r="HH40" s="223"/>
      <c r="HI40" s="223"/>
      <c r="HJ40" s="223"/>
      <c r="HK40" s="223"/>
      <c r="HL40" s="223"/>
      <c r="HM40" s="223"/>
      <c r="HN40" s="223"/>
      <c r="HO40" s="223"/>
      <c r="HP40" s="223"/>
      <c r="HQ40" s="223"/>
      <c r="HR40" s="223"/>
      <c r="HS40" s="223"/>
      <c r="HT40" s="223"/>
      <c r="HU40" s="223"/>
      <c r="HV40" s="223"/>
      <c r="HW40" s="223"/>
      <c r="HX40" s="223"/>
      <c r="HY40" s="223"/>
    </row>
  </sheetData>
  <mergeCells count="4">
    <mergeCell ref="A1:H1"/>
    <mergeCell ref="B3:F3"/>
    <mergeCell ref="G3:H3"/>
    <mergeCell ref="A3:A4"/>
  </mergeCells>
  <printOptions horizontalCentered="1"/>
  <pageMargins left="0.39" right="0.39" top="0.68" bottom="0.58" header="0.59" footer="0.59"/>
  <pageSetup paperSize="9" scale="85" orientation="landscape"/>
  <headerFooter alignWithMargins="0"/>
  <rowBreaks count="1" manualBreakCount="1">
    <brk id="2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L37"/>
  <sheetViews>
    <sheetView showGridLines="0" showZeros="0" view="pageBreakPreview" zoomScale="90" zoomScaleNormal="90" workbookViewId="0">
      <pane xSplit="1" ySplit="5" topLeftCell="B6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5"/>
  <cols>
    <col min="1" max="1" width="31.375" style="196" customWidth="1"/>
    <col min="2" max="6" width="14.625" style="196" customWidth="1"/>
    <col min="7" max="7" width="32.75" style="196" customWidth="1"/>
    <col min="8" max="8" width="14.625" style="352" customWidth="1"/>
    <col min="9" max="9" width="14.625" style="353" customWidth="1"/>
    <col min="10" max="10" width="14" style="196" hidden="1" customWidth="1"/>
    <col min="11" max="11" width="29.875" style="196" hidden="1" customWidth="1"/>
    <col min="12" max="12" width="9.375" style="196" hidden="1" customWidth="1"/>
    <col min="13" max="16368" width="9" style="196"/>
    <col min="16369" max="16384" width="9" style="198"/>
  </cols>
  <sheetData>
    <row r="1" s="194" customFormat="1" ht="36.95" customHeight="1" spans="1:9">
      <c r="A1" s="354" t="s">
        <v>9</v>
      </c>
      <c r="B1" s="354"/>
      <c r="C1" s="355"/>
      <c r="D1" s="355"/>
      <c r="E1" s="354"/>
      <c r="F1" s="354"/>
      <c r="G1" s="354"/>
      <c r="H1" s="354"/>
      <c r="I1" s="354"/>
    </row>
    <row r="2" s="196" customFormat="1" ht="14.25" hidden="1" spans="1:9">
      <c r="A2" s="169" t="s">
        <v>103</v>
      </c>
      <c r="B2" s="169"/>
      <c r="C2" s="169"/>
      <c r="D2" s="169"/>
      <c r="E2" s="169"/>
      <c r="F2" s="356"/>
      <c r="G2" s="169"/>
      <c r="H2" s="170"/>
      <c r="I2" s="381"/>
    </row>
    <row r="3" s="196" customFormat="1" ht="14.25" spans="1:9">
      <c r="A3" s="169" t="s">
        <v>8</v>
      </c>
      <c r="B3" s="169"/>
      <c r="C3" s="169"/>
      <c r="D3" s="169"/>
      <c r="E3" s="169"/>
      <c r="F3" s="356"/>
      <c r="G3" s="169"/>
      <c r="H3" s="170"/>
      <c r="I3" s="381" t="s">
        <v>57</v>
      </c>
    </row>
    <row r="4" s="196" customFormat="1" ht="34.5" customHeight="1" spans="1:9">
      <c r="A4" s="34" t="s">
        <v>58</v>
      </c>
      <c r="B4" s="204" t="s">
        <v>59</v>
      </c>
      <c r="C4" s="357"/>
      <c r="D4" s="357"/>
      <c r="E4" s="204"/>
      <c r="F4" s="204"/>
      <c r="G4" s="205" t="s">
        <v>104</v>
      </c>
      <c r="H4" s="205" t="s">
        <v>60</v>
      </c>
      <c r="I4" s="382"/>
    </row>
    <row r="5" s="197" customFormat="1" ht="44.1" customHeight="1" spans="1:10">
      <c r="A5" s="34"/>
      <c r="B5" s="34" t="s">
        <v>61</v>
      </c>
      <c r="C5" s="34" t="s">
        <v>62</v>
      </c>
      <c r="D5" s="34" t="s">
        <v>63</v>
      </c>
      <c r="E5" s="34" t="s">
        <v>64</v>
      </c>
      <c r="F5" s="34" t="s">
        <v>65</v>
      </c>
      <c r="G5" s="205"/>
      <c r="H5" s="34" t="s">
        <v>61</v>
      </c>
      <c r="I5" s="383" t="s">
        <v>105</v>
      </c>
      <c r="J5" s="197" t="s">
        <v>67</v>
      </c>
    </row>
    <row r="6" s="196" customFormat="1" ht="27.95" customHeight="1" spans="1:12">
      <c r="A6" s="173" t="s">
        <v>106</v>
      </c>
      <c r="B6" s="358">
        <f>SUM(B7:B27)</f>
        <v>739600</v>
      </c>
      <c r="C6" s="358">
        <f>SUM(C7:C27)</f>
        <v>714701</v>
      </c>
      <c r="D6" s="358">
        <f>SUM(D7:D27)</f>
        <v>714701</v>
      </c>
      <c r="E6" s="359">
        <f t="shared" ref="E6:E15" si="0">D6/C6*100</f>
        <v>100</v>
      </c>
      <c r="F6" s="359">
        <f t="shared" ref="F6:F15" si="1">D6/J6*100</f>
        <v>121.133914906383</v>
      </c>
      <c r="G6" s="173" t="s">
        <v>106</v>
      </c>
      <c r="H6" s="358">
        <f>SUM(H7:H26)</f>
        <v>645500</v>
      </c>
      <c r="I6" s="359">
        <f t="shared" ref="I6:I15" si="2">H6/D6*100</f>
        <v>90.3174894116561</v>
      </c>
      <c r="J6" s="384">
        <f>SUM(J7:J29)</f>
        <v>590009</v>
      </c>
      <c r="L6" s="384">
        <f>SUM(L7:L29)</f>
        <v>590009</v>
      </c>
    </row>
    <row r="7" s="196" customFormat="1" ht="27.95" customHeight="1" spans="1:12">
      <c r="A7" s="360" t="s">
        <v>107</v>
      </c>
      <c r="B7" s="361">
        <v>62567</v>
      </c>
      <c r="C7" s="361">
        <f>68665+1000</f>
        <v>69665</v>
      </c>
      <c r="D7" s="361">
        <f>68708+1173</f>
        <v>69881</v>
      </c>
      <c r="E7" s="362">
        <f t="shared" si="0"/>
        <v>100.31005526448</v>
      </c>
      <c r="F7" s="362">
        <f t="shared" si="1"/>
        <v>134.978366684694</v>
      </c>
      <c r="G7" s="360" t="s">
        <v>107</v>
      </c>
      <c r="H7" s="361">
        <v>65998</v>
      </c>
      <c r="I7" s="362">
        <f t="shared" si="2"/>
        <v>94.4434109414576</v>
      </c>
      <c r="J7" s="220">
        <v>51772</v>
      </c>
      <c r="K7" s="385" t="s">
        <v>107</v>
      </c>
      <c r="L7" s="220">
        <v>51772</v>
      </c>
    </row>
    <row r="8" s="196" customFormat="1" ht="27.95" customHeight="1" spans="1:12">
      <c r="A8" s="360" t="s">
        <v>108</v>
      </c>
      <c r="B8" s="361">
        <v>53287</v>
      </c>
      <c r="C8" s="361">
        <f>58755+1500</f>
        <v>60255</v>
      </c>
      <c r="D8" s="361">
        <f>59761+494</f>
        <v>60255</v>
      </c>
      <c r="E8" s="362">
        <f t="shared" si="0"/>
        <v>100</v>
      </c>
      <c r="F8" s="362">
        <f t="shared" si="1"/>
        <v>112.29243929257</v>
      </c>
      <c r="G8" s="360" t="s">
        <v>108</v>
      </c>
      <c r="H8" s="361">
        <v>58939</v>
      </c>
      <c r="I8" s="362">
        <f t="shared" si="2"/>
        <v>97.8159488839101</v>
      </c>
      <c r="J8" s="220">
        <v>53659</v>
      </c>
      <c r="K8" s="386" t="s">
        <v>108</v>
      </c>
      <c r="L8" s="220">
        <v>53659</v>
      </c>
    </row>
    <row r="9" s="196" customFormat="1" ht="27.95" customHeight="1" spans="1:12">
      <c r="A9" s="360" t="s">
        <v>109</v>
      </c>
      <c r="B9" s="361">
        <v>153992</v>
      </c>
      <c r="C9" s="361">
        <v>163409</v>
      </c>
      <c r="D9" s="361">
        <v>163509</v>
      </c>
      <c r="E9" s="362">
        <f t="shared" si="0"/>
        <v>100.061196139748</v>
      </c>
      <c r="F9" s="362">
        <f t="shared" si="1"/>
        <v>100.790871993392</v>
      </c>
      <c r="G9" s="360" t="s">
        <v>109</v>
      </c>
      <c r="H9" s="361">
        <v>160955</v>
      </c>
      <c r="I9" s="362">
        <f t="shared" si="2"/>
        <v>98.4380064705918</v>
      </c>
      <c r="J9" s="220">
        <v>162226</v>
      </c>
      <c r="K9" s="386" t="s">
        <v>109</v>
      </c>
      <c r="L9" s="220">
        <v>162226</v>
      </c>
    </row>
    <row r="10" s="196" customFormat="1" ht="27.95" customHeight="1" spans="1:12">
      <c r="A10" s="360" t="s">
        <v>110</v>
      </c>
      <c r="B10" s="361">
        <v>1835</v>
      </c>
      <c r="C10" s="361">
        <v>896</v>
      </c>
      <c r="D10" s="361">
        <v>1342</v>
      </c>
      <c r="E10" s="362">
        <f t="shared" si="0"/>
        <v>149.776785714286</v>
      </c>
      <c r="F10" s="362">
        <f t="shared" si="1"/>
        <v>56.1036789297659</v>
      </c>
      <c r="G10" s="360" t="s">
        <v>110</v>
      </c>
      <c r="H10" s="361">
        <v>1890</v>
      </c>
      <c r="I10" s="362">
        <f t="shared" si="2"/>
        <v>140.834575260805</v>
      </c>
      <c r="J10" s="220">
        <v>2392</v>
      </c>
      <c r="K10" s="386" t="s">
        <v>110</v>
      </c>
      <c r="L10" s="220">
        <v>2392</v>
      </c>
    </row>
    <row r="11" s="196" customFormat="1" ht="27.95" customHeight="1" spans="1:12">
      <c r="A11" s="360" t="s">
        <v>111</v>
      </c>
      <c r="B11" s="361">
        <v>3845</v>
      </c>
      <c r="C11" s="361">
        <v>3850</v>
      </c>
      <c r="D11" s="361">
        <v>3945</v>
      </c>
      <c r="E11" s="362">
        <f t="shared" si="0"/>
        <v>102.467532467532</v>
      </c>
      <c r="F11" s="362">
        <f t="shared" si="1"/>
        <v>120.826952526799</v>
      </c>
      <c r="G11" s="360" t="s">
        <v>111</v>
      </c>
      <c r="H11" s="361">
        <v>3421</v>
      </c>
      <c r="I11" s="362">
        <f t="shared" si="2"/>
        <v>86.7173637515843</v>
      </c>
      <c r="J11" s="220">
        <v>3265</v>
      </c>
      <c r="K11" s="386" t="s">
        <v>111</v>
      </c>
      <c r="L11" s="220">
        <v>3265</v>
      </c>
    </row>
    <row r="12" s="196" customFormat="1" ht="27.95" customHeight="1" spans="1:12">
      <c r="A12" s="360" t="s">
        <v>112</v>
      </c>
      <c r="B12" s="361">
        <v>223889</v>
      </c>
      <c r="C12" s="361">
        <f>240101+5000</f>
        <v>245101</v>
      </c>
      <c r="D12" s="361">
        <v>246140</v>
      </c>
      <c r="E12" s="362">
        <f t="shared" si="0"/>
        <v>100.423906879205</v>
      </c>
      <c r="F12" s="362">
        <f t="shared" si="1"/>
        <v>134.342695586678</v>
      </c>
      <c r="G12" s="360" t="s">
        <v>112</v>
      </c>
      <c r="H12" s="361">
        <v>180371</v>
      </c>
      <c r="I12" s="362">
        <f t="shared" si="2"/>
        <v>73.2798407410417</v>
      </c>
      <c r="J12" s="220">
        <v>183218</v>
      </c>
      <c r="K12" s="386" t="s">
        <v>112</v>
      </c>
      <c r="L12" s="220">
        <v>183218</v>
      </c>
    </row>
    <row r="13" s="196" customFormat="1" ht="27.95" customHeight="1" spans="1:12">
      <c r="A13" s="360" t="s">
        <v>113</v>
      </c>
      <c r="B13" s="361">
        <v>65917</v>
      </c>
      <c r="C13" s="361">
        <v>65878</v>
      </c>
      <c r="D13" s="361">
        <f>62977+2901</f>
        <v>65878</v>
      </c>
      <c r="E13" s="362">
        <f t="shared" si="0"/>
        <v>100</v>
      </c>
      <c r="F13" s="362">
        <f t="shared" si="1"/>
        <v>104.021727116262</v>
      </c>
      <c r="G13" s="360" t="s">
        <v>113</v>
      </c>
      <c r="H13" s="361">
        <v>50191</v>
      </c>
      <c r="I13" s="362">
        <f t="shared" si="2"/>
        <v>76.1878016940405</v>
      </c>
      <c r="J13" s="220">
        <v>63331</v>
      </c>
      <c r="K13" s="386" t="s">
        <v>113</v>
      </c>
      <c r="L13" s="220">
        <v>63331</v>
      </c>
    </row>
    <row r="14" s="196" customFormat="1" ht="27.95" customHeight="1" spans="1:12">
      <c r="A14" s="360" t="s">
        <v>114</v>
      </c>
      <c r="B14" s="361">
        <v>1527</v>
      </c>
      <c r="C14" s="361">
        <v>4160</v>
      </c>
      <c r="D14" s="361">
        <v>4218</v>
      </c>
      <c r="E14" s="362">
        <f t="shared" si="0"/>
        <v>101.394230769231</v>
      </c>
      <c r="F14" s="362">
        <f t="shared" si="1"/>
        <v>274.252275682705</v>
      </c>
      <c r="G14" s="360" t="s">
        <v>114</v>
      </c>
      <c r="H14" s="361">
        <v>1785</v>
      </c>
      <c r="I14" s="362">
        <f t="shared" si="2"/>
        <v>42.3186344238976</v>
      </c>
      <c r="J14" s="220">
        <v>1538</v>
      </c>
      <c r="K14" s="386" t="s">
        <v>114</v>
      </c>
      <c r="L14" s="220">
        <v>1538</v>
      </c>
    </row>
    <row r="15" s="196" customFormat="1" ht="27.95" customHeight="1" spans="1:12">
      <c r="A15" s="360" t="s">
        <v>115</v>
      </c>
      <c r="B15" s="361">
        <v>39432</v>
      </c>
      <c r="C15" s="361">
        <v>68563</v>
      </c>
      <c r="D15" s="361">
        <v>74205</v>
      </c>
      <c r="E15" s="362">
        <f t="shared" si="0"/>
        <v>108.228928139084</v>
      </c>
      <c r="F15" s="362">
        <f t="shared" si="1"/>
        <v>149.833417465926</v>
      </c>
      <c r="G15" s="360" t="s">
        <v>115</v>
      </c>
      <c r="H15" s="361">
        <v>60357</v>
      </c>
      <c r="I15" s="362">
        <f t="shared" si="2"/>
        <v>81.3381847584395</v>
      </c>
      <c r="J15" s="220">
        <v>49525</v>
      </c>
      <c r="K15" s="386" t="s">
        <v>115</v>
      </c>
      <c r="L15" s="220">
        <v>49525</v>
      </c>
    </row>
    <row r="16" s="196" customFormat="1" ht="27.95" customHeight="1" spans="1:12">
      <c r="A16" s="360" t="s">
        <v>116</v>
      </c>
      <c r="B16" s="361"/>
      <c r="C16" s="361"/>
      <c r="D16" s="361"/>
      <c r="E16" s="362"/>
      <c r="F16" s="362"/>
      <c r="G16" s="360" t="s">
        <v>116</v>
      </c>
      <c r="H16" s="361">
        <v>32</v>
      </c>
      <c r="I16" s="362"/>
      <c r="J16" s="220"/>
      <c r="K16" s="386"/>
      <c r="L16" s="220"/>
    </row>
    <row r="17" s="196" customFormat="1" ht="27.95" customHeight="1" spans="1:12">
      <c r="A17" s="363" t="s">
        <v>117</v>
      </c>
      <c r="B17" s="361">
        <v>7048</v>
      </c>
      <c r="C17" s="361">
        <v>8749</v>
      </c>
      <c r="D17" s="361">
        <v>8773</v>
      </c>
      <c r="E17" s="362">
        <f t="shared" ref="E17:E27" si="3">D17/C17*100</f>
        <v>100.274317064807</v>
      </c>
      <c r="F17" s="362">
        <f t="shared" ref="F17:F23" si="4">D17/J17*100</f>
        <v>234.634929125435</v>
      </c>
      <c r="G17" s="363" t="s">
        <v>117</v>
      </c>
      <c r="H17" s="361">
        <v>1918</v>
      </c>
      <c r="I17" s="362">
        <f>H16/D17*100</f>
        <v>0.364755499829021</v>
      </c>
      <c r="J17" s="220">
        <v>3739</v>
      </c>
      <c r="K17" s="386" t="s">
        <v>117</v>
      </c>
      <c r="L17" s="220">
        <v>3739</v>
      </c>
    </row>
    <row r="18" s="196" customFormat="1" ht="27.95" customHeight="1" spans="1:12">
      <c r="A18" s="360" t="s">
        <v>118</v>
      </c>
      <c r="B18" s="361">
        <v>40</v>
      </c>
      <c r="C18" s="361">
        <v>138</v>
      </c>
      <c r="D18" s="361">
        <v>138</v>
      </c>
      <c r="E18" s="362">
        <f t="shared" si="3"/>
        <v>100</v>
      </c>
      <c r="F18" s="362">
        <f t="shared" si="4"/>
        <v>345</v>
      </c>
      <c r="G18" s="360" t="s">
        <v>118</v>
      </c>
      <c r="H18" s="361">
        <v>35</v>
      </c>
      <c r="I18" s="362">
        <f t="shared" ref="I18:I23" si="5">H18/D18*100</f>
        <v>25.3623188405797</v>
      </c>
      <c r="J18" s="220">
        <v>40</v>
      </c>
      <c r="K18" s="386" t="s">
        <v>118</v>
      </c>
      <c r="L18" s="220">
        <v>40</v>
      </c>
    </row>
    <row r="19" s="196" customFormat="1" ht="27.95" customHeight="1" spans="1:12">
      <c r="A19" s="360" t="s">
        <v>119</v>
      </c>
      <c r="B19" s="361">
        <v>201</v>
      </c>
      <c r="C19" s="361">
        <v>209</v>
      </c>
      <c r="D19" s="361">
        <v>222</v>
      </c>
      <c r="E19" s="362">
        <f t="shared" si="3"/>
        <v>106.22009569378</v>
      </c>
      <c r="F19" s="362">
        <f t="shared" si="4"/>
        <v>101.369863013699</v>
      </c>
      <c r="G19" s="360" t="s">
        <v>119</v>
      </c>
      <c r="H19" s="361">
        <v>214</v>
      </c>
      <c r="I19" s="362">
        <f t="shared" si="5"/>
        <v>96.3963963963964</v>
      </c>
      <c r="J19" s="220">
        <v>219</v>
      </c>
      <c r="K19" s="386" t="s">
        <v>119</v>
      </c>
      <c r="L19" s="220">
        <v>219</v>
      </c>
    </row>
    <row r="20" s="196" customFormat="1" ht="27.95" customHeight="1" spans="1:12">
      <c r="A20" s="363" t="s">
        <v>120</v>
      </c>
      <c r="B20" s="361">
        <v>1080</v>
      </c>
      <c r="C20" s="361">
        <v>1080</v>
      </c>
      <c r="D20" s="361">
        <v>1080</v>
      </c>
      <c r="E20" s="362">
        <f t="shared" si="3"/>
        <v>100</v>
      </c>
      <c r="F20" s="362">
        <f t="shared" si="4"/>
        <v>100</v>
      </c>
      <c r="G20" s="363" t="s">
        <v>120</v>
      </c>
      <c r="H20" s="361">
        <v>1080</v>
      </c>
      <c r="I20" s="362">
        <f t="shared" si="5"/>
        <v>100</v>
      </c>
      <c r="J20" s="220">
        <v>1080</v>
      </c>
      <c r="K20" s="386" t="s">
        <v>120</v>
      </c>
      <c r="L20" s="220">
        <v>1080</v>
      </c>
    </row>
    <row r="21" s="196" customFormat="1" ht="27.95" customHeight="1" spans="1:12">
      <c r="A21" s="363" t="s">
        <v>121</v>
      </c>
      <c r="B21" s="361">
        <v>509</v>
      </c>
      <c r="C21" s="361">
        <v>2671</v>
      </c>
      <c r="D21" s="361">
        <f>2376+295</f>
        <v>2671</v>
      </c>
      <c r="E21" s="362">
        <f t="shared" si="3"/>
        <v>100</v>
      </c>
      <c r="F21" s="362">
        <f t="shared" si="4"/>
        <v>82.6934984520124</v>
      </c>
      <c r="G21" s="363" t="s">
        <v>121</v>
      </c>
      <c r="H21" s="361">
        <v>4706</v>
      </c>
      <c r="I21" s="362">
        <f t="shared" si="5"/>
        <v>176.188693373268</v>
      </c>
      <c r="J21" s="220">
        <v>3230</v>
      </c>
      <c r="K21" s="386" t="s">
        <v>121</v>
      </c>
      <c r="L21" s="220">
        <v>3230</v>
      </c>
    </row>
    <row r="22" s="196" customFormat="1" ht="26.45" customHeight="1" spans="1:12">
      <c r="A22" s="360" t="s">
        <v>122</v>
      </c>
      <c r="B22" s="361">
        <v>423</v>
      </c>
      <c r="C22" s="361">
        <v>423</v>
      </c>
      <c r="D22" s="361">
        <v>423</v>
      </c>
      <c r="E22" s="362">
        <f t="shared" si="3"/>
        <v>100</v>
      </c>
      <c r="F22" s="362">
        <f t="shared" si="4"/>
        <v>59.0782122905028</v>
      </c>
      <c r="G22" s="360" t="s">
        <v>122</v>
      </c>
      <c r="H22" s="361">
        <v>423</v>
      </c>
      <c r="I22" s="362">
        <f t="shared" si="5"/>
        <v>100</v>
      </c>
      <c r="J22" s="220">
        <v>716</v>
      </c>
      <c r="K22" s="386" t="s">
        <v>122</v>
      </c>
      <c r="L22" s="220">
        <v>716</v>
      </c>
    </row>
    <row r="23" s="196" customFormat="1" ht="27.95" customHeight="1" spans="1:12">
      <c r="A23" s="360" t="s">
        <v>123</v>
      </c>
      <c r="B23" s="361">
        <v>4526</v>
      </c>
      <c r="C23" s="361">
        <v>4960</v>
      </c>
      <c r="D23" s="361">
        <v>5327</v>
      </c>
      <c r="E23" s="362">
        <f t="shared" si="3"/>
        <v>107.399193548387</v>
      </c>
      <c r="F23" s="362">
        <f t="shared" si="4"/>
        <v>116.259275425578</v>
      </c>
      <c r="G23" s="360" t="s">
        <v>123</v>
      </c>
      <c r="H23" s="361">
        <v>5137</v>
      </c>
      <c r="I23" s="362">
        <f t="shared" si="5"/>
        <v>96.4332645015956</v>
      </c>
      <c r="J23" s="220">
        <v>4582</v>
      </c>
      <c r="K23" s="386" t="s">
        <v>123</v>
      </c>
      <c r="L23" s="220">
        <v>4582</v>
      </c>
    </row>
    <row r="24" s="196" customFormat="1" ht="27.95" customHeight="1" spans="1:12">
      <c r="A24" s="360" t="s">
        <v>124</v>
      </c>
      <c r="B24" s="361">
        <v>8000</v>
      </c>
      <c r="C24" s="361">
        <v>8000</v>
      </c>
      <c r="D24" s="361">
        <v>0</v>
      </c>
      <c r="E24" s="362">
        <f t="shared" si="3"/>
        <v>0</v>
      </c>
      <c r="F24" s="362"/>
      <c r="G24" s="360" t="s">
        <v>124</v>
      </c>
      <c r="H24" s="361">
        <v>7200</v>
      </c>
      <c r="I24" s="362"/>
      <c r="J24" s="220"/>
      <c r="K24" s="386" t="s">
        <v>124</v>
      </c>
      <c r="L24" s="220"/>
    </row>
    <row r="25" s="196" customFormat="1" ht="27.95" customHeight="1" spans="1:12">
      <c r="A25" s="360" t="s">
        <v>125</v>
      </c>
      <c r="B25" s="361">
        <f>106441+342</f>
        <v>106783</v>
      </c>
      <c r="C25" s="361">
        <f>819+500+551</f>
        <v>1870</v>
      </c>
      <c r="D25" s="361">
        <f>754+565+551</f>
        <v>1870</v>
      </c>
      <c r="E25" s="362">
        <f t="shared" si="3"/>
        <v>100</v>
      </c>
      <c r="F25" s="362">
        <f t="shared" ref="F25:F27" si="6">D25/J25*100</f>
        <v>188.508064516129</v>
      </c>
      <c r="G25" s="360" t="s">
        <v>125</v>
      </c>
      <c r="H25" s="361">
        <f>35901+398</f>
        <v>36299</v>
      </c>
      <c r="I25" s="362">
        <f t="shared" ref="I25:I27" si="7">H25/D25*100</f>
        <v>1941.12299465241</v>
      </c>
      <c r="J25" s="220">
        <f>767+225</f>
        <v>992</v>
      </c>
      <c r="K25" s="386" t="s">
        <v>125</v>
      </c>
      <c r="L25" s="220">
        <f>767+225</f>
        <v>992</v>
      </c>
    </row>
    <row r="26" s="196" customFormat="1" ht="27.95" customHeight="1" spans="1:12">
      <c r="A26" s="360" t="s">
        <v>126</v>
      </c>
      <c r="B26" s="361">
        <v>4699</v>
      </c>
      <c r="C26" s="361">
        <v>4699</v>
      </c>
      <c r="D26" s="361">
        <v>4699</v>
      </c>
      <c r="E26" s="362">
        <f t="shared" si="3"/>
        <v>100</v>
      </c>
      <c r="F26" s="362">
        <f t="shared" si="6"/>
        <v>104.935238945958</v>
      </c>
      <c r="G26" s="360" t="s">
        <v>126</v>
      </c>
      <c r="H26" s="361">
        <v>4549</v>
      </c>
      <c r="I26" s="362">
        <f t="shared" si="7"/>
        <v>96.8078314535008</v>
      </c>
      <c r="J26" s="220">
        <v>4478</v>
      </c>
      <c r="K26" s="386" t="s">
        <v>126</v>
      </c>
      <c r="L26" s="220">
        <v>4478</v>
      </c>
    </row>
    <row r="27" s="196" customFormat="1" ht="27.95" customHeight="1" spans="1:12">
      <c r="A27" s="364" t="s">
        <v>127</v>
      </c>
      <c r="B27" s="365"/>
      <c r="C27" s="365">
        <v>125</v>
      </c>
      <c r="D27" s="365">
        <v>125</v>
      </c>
      <c r="E27" s="366">
        <f t="shared" si="3"/>
        <v>100</v>
      </c>
      <c r="F27" s="366">
        <f t="shared" si="6"/>
        <v>1785.71428571429</v>
      </c>
      <c r="G27" s="364"/>
      <c r="H27" s="365"/>
      <c r="I27" s="366">
        <f t="shared" si="7"/>
        <v>0</v>
      </c>
      <c r="J27" s="221">
        <v>7</v>
      </c>
      <c r="K27" s="387" t="s">
        <v>127</v>
      </c>
      <c r="L27" s="221">
        <v>7</v>
      </c>
    </row>
    <row r="28" s="196" customFormat="1" ht="27.95" customHeight="1" spans="1:10">
      <c r="A28" s="367" t="s">
        <v>128</v>
      </c>
      <c r="B28" s="368"/>
      <c r="C28" s="368">
        <v>2500</v>
      </c>
      <c r="D28" s="368">
        <v>2500</v>
      </c>
      <c r="E28" s="369"/>
      <c r="F28" s="369"/>
      <c r="G28" s="367" t="s">
        <v>128</v>
      </c>
      <c r="H28" s="368">
        <v>12000</v>
      </c>
      <c r="I28" s="369"/>
      <c r="J28" s="388"/>
    </row>
    <row r="29" s="196" customFormat="1" ht="27.95" customHeight="1" spans="1:10">
      <c r="A29" s="360" t="s">
        <v>129</v>
      </c>
      <c r="B29" s="361"/>
      <c r="C29" s="361">
        <v>127500</v>
      </c>
      <c r="D29" s="361">
        <v>127500</v>
      </c>
      <c r="E29" s="362"/>
      <c r="F29" s="362"/>
      <c r="G29" s="360"/>
      <c r="H29" s="361"/>
      <c r="I29" s="362"/>
      <c r="J29" s="388"/>
    </row>
    <row r="30" s="196" customFormat="1" ht="27.95" customHeight="1" spans="1:10">
      <c r="A30" s="370" t="s">
        <v>130</v>
      </c>
      <c r="B30" s="371">
        <f>B6+B28+B29</f>
        <v>739600</v>
      </c>
      <c r="C30" s="371">
        <f>C6+C28+C29</f>
        <v>844701</v>
      </c>
      <c r="D30" s="371">
        <f>D6+D28+D29</f>
        <v>844701</v>
      </c>
      <c r="E30" s="372"/>
      <c r="F30" s="362"/>
      <c r="G30" s="370" t="s">
        <v>130</v>
      </c>
      <c r="H30" s="371">
        <f>H6+H28</f>
        <v>657500</v>
      </c>
      <c r="I30" s="389"/>
      <c r="J30" s="388"/>
    </row>
    <row r="31" s="196" customFormat="1" ht="27.95" customHeight="1" spans="1:10">
      <c r="A31" s="370" t="s">
        <v>102</v>
      </c>
      <c r="B31" s="371">
        <f>'[8]表一全区收入 '!B40</f>
        <v>739600</v>
      </c>
      <c r="C31" s="371">
        <f>'[8]表一全区收入 '!C40</f>
        <v>922336</v>
      </c>
      <c r="D31" s="371">
        <f>'[8]表一全区收入 '!D40</f>
        <v>922336</v>
      </c>
      <c r="E31" s="372"/>
      <c r="F31" s="372"/>
      <c r="G31" s="370" t="s">
        <v>102</v>
      </c>
      <c r="H31" s="371">
        <f>'[8]表一全区收入 '!G40</f>
        <v>657500</v>
      </c>
      <c r="I31" s="372"/>
      <c r="J31" s="388"/>
    </row>
    <row r="32" s="196" customFormat="1" ht="27.95" customHeight="1" spans="1:9">
      <c r="A32" s="373" t="s">
        <v>131</v>
      </c>
      <c r="B32" s="361">
        <f>B30</f>
        <v>739600</v>
      </c>
      <c r="C32" s="361">
        <f>C30</f>
        <v>844701</v>
      </c>
      <c r="D32" s="361">
        <f>D30</f>
        <v>844701</v>
      </c>
      <c r="E32" s="362"/>
      <c r="F32" s="359"/>
      <c r="G32" s="373" t="s">
        <v>131</v>
      </c>
      <c r="H32" s="361">
        <f>H30</f>
        <v>657500</v>
      </c>
      <c r="I32" s="390"/>
    </row>
    <row r="33" s="196" customFormat="1" ht="27.95" customHeight="1" spans="1:9">
      <c r="A33" s="374" t="s">
        <v>132</v>
      </c>
      <c r="B33" s="375">
        <f>B31-B32</f>
        <v>0</v>
      </c>
      <c r="C33" s="361">
        <f>C31-C32</f>
        <v>77635</v>
      </c>
      <c r="D33" s="361">
        <f>D31-D32</f>
        <v>77635</v>
      </c>
      <c r="E33" s="376"/>
      <c r="F33" s="362"/>
      <c r="G33" s="374" t="s">
        <v>132</v>
      </c>
      <c r="H33" s="376"/>
      <c r="I33" s="390"/>
    </row>
    <row r="34" s="196" customFormat="1" ht="27.95" customHeight="1" spans="1:9">
      <c r="A34" s="360" t="s">
        <v>133</v>
      </c>
      <c r="B34" s="375"/>
      <c r="C34" s="361">
        <v>36275</v>
      </c>
      <c r="D34" s="361">
        <v>36275</v>
      </c>
      <c r="E34" s="376"/>
      <c r="F34" s="362"/>
      <c r="G34" s="360" t="s">
        <v>133</v>
      </c>
      <c r="H34" s="376"/>
      <c r="I34" s="390"/>
    </row>
    <row r="35" s="196" customFormat="1" ht="27.95" customHeight="1" spans="1:9">
      <c r="A35" s="360" t="s">
        <v>134</v>
      </c>
      <c r="B35" s="377"/>
      <c r="C35" s="361">
        <v>41360</v>
      </c>
      <c r="D35" s="361">
        <v>41360</v>
      </c>
      <c r="E35" s="377"/>
      <c r="F35" s="378"/>
      <c r="G35" s="360" t="s">
        <v>134</v>
      </c>
      <c r="H35" s="379"/>
      <c r="I35" s="390"/>
    </row>
    <row r="36" s="196" customFormat="1" ht="27.95" customHeight="1" spans="6:9">
      <c r="F36" s="380"/>
      <c r="G36" s="169"/>
      <c r="H36" s="352"/>
      <c r="I36" s="353"/>
    </row>
    <row r="37" s="196" customFormat="1" ht="24.6" customHeight="1" spans="8:9">
      <c r="H37" s="352"/>
      <c r="I37" s="353"/>
    </row>
  </sheetData>
  <mergeCells count="5">
    <mergeCell ref="A1:I1"/>
    <mergeCell ref="B4:F4"/>
    <mergeCell ref="H4:I4"/>
    <mergeCell ref="A4:A5"/>
    <mergeCell ref="G4:G5"/>
  </mergeCells>
  <printOptions horizontalCentered="1"/>
  <pageMargins left="0.433070866141732" right="0.47244094488189" top="0.590551181102362" bottom="0.590551181102362" header="0.590551181102362" footer="0.590551181102362"/>
  <pageSetup paperSize="9" scale="7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40"/>
  <sheetViews>
    <sheetView view="pageBreakPreview" zoomScaleNormal="100" workbookViewId="0">
      <selection activeCell="A2" sqref="A2"/>
    </sheetView>
  </sheetViews>
  <sheetFormatPr defaultColWidth="9" defaultRowHeight="14.25"/>
  <cols>
    <col min="1" max="1" width="46" style="223" customWidth="1"/>
    <col min="2" max="2" width="16.125" style="223" customWidth="1"/>
    <col min="3" max="3" width="16.5" style="223" customWidth="1"/>
    <col min="4" max="4" width="16.75" style="226" customWidth="1"/>
    <col min="5" max="5" width="13" style="226" customWidth="1"/>
    <col min="6" max="6" width="14.875" style="227" customWidth="1"/>
    <col min="7" max="7" width="14.375" style="393" customWidth="1"/>
    <col min="8" max="8" width="13" style="227" customWidth="1"/>
    <col min="9" max="9" width="11.625" style="223" hidden="1" customWidth="1"/>
    <col min="10" max="233" width="9" style="223"/>
    <col min="234" max="16384" width="9" style="308"/>
  </cols>
  <sheetData>
    <row r="1" s="222" customFormat="1" ht="38" customHeight="1" spans="1:8">
      <c r="A1" s="230" t="s">
        <v>11</v>
      </c>
      <c r="B1" s="230"/>
      <c r="C1" s="230"/>
      <c r="D1" s="230"/>
      <c r="E1" s="230"/>
      <c r="F1" s="230"/>
      <c r="G1" s="394"/>
      <c r="H1" s="230"/>
    </row>
    <row r="2" s="308" customFormat="1" spans="1:8">
      <c r="A2" s="223" t="s">
        <v>10</v>
      </c>
      <c r="C2" s="223"/>
      <c r="D2" s="226"/>
      <c r="F2" s="395"/>
      <c r="G2" s="393"/>
      <c r="H2" s="231" t="s">
        <v>57</v>
      </c>
    </row>
    <row r="3" s="196" customFormat="1" ht="34.5" customHeight="1" spans="1:8">
      <c r="A3" s="34" t="s">
        <v>58</v>
      </c>
      <c r="B3" s="204" t="s">
        <v>59</v>
      </c>
      <c r="C3" s="204"/>
      <c r="D3" s="204"/>
      <c r="E3" s="204"/>
      <c r="F3" s="204"/>
      <c r="G3" s="396" t="s">
        <v>60</v>
      </c>
      <c r="H3" s="205"/>
    </row>
    <row r="4" s="224" customFormat="1" ht="32.1" customHeight="1" spans="1:9">
      <c r="A4" s="34"/>
      <c r="B4" s="34" t="s">
        <v>61</v>
      </c>
      <c r="C4" s="34" t="s">
        <v>62</v>
      </c>
      <c r="D4" s="34" t="s">
        <v>63</v>
      </c>
      <c r="E4" s="34" t="s">
        <v>64</v>
      </c>
      <c r="F4" s="34" t="s">
        <v>65</v>
      </c>
      <c r="G4" s="397" t="s">
        <v>61</v>
      </c>
      <c r="H4" s="61" t="s">
        <v>66</v>
      </c>
      <c r="I4" s="224" t="s">
        <v>67</v>
      </c>
    </row>
    <row r="5" s="224" customFormat="1" ht="26.1" customHeight="1" spans="1:233">
      <c r="A5" s="398" t="s">
        <v>68</v>
      </c>
      <c r="B5" s="399">
        <f>B31</f>
        <v>343000</v>
      </c>
      <c r="C5" s="399">
        <f>C31</f>
        <v>343000</v>
      </c>
      <c r="D5" s="399">
        <f>D31</f>
        <v>343457</v>
      </c>
      <c r="E5" s="400">
        <f t="shared" ref="E5:E18" si="0">D5/C5*100</f>
        <v>100.133236151603</v>
      </c>
      <c r="F5" s="400">
        <f t="shared" ref="F5:F18" si="1">D5/I5*100</f>
        <v>103.741818170834</v>
      </c>
      <c r="G5" s="399">
        <f>G6+G20</f>
        <v>356800</v>
      </c>
      <c r="H5" s="400">
        <f t="shared" ref="H5:H18" si="2">G5/D5*100</f>
        <v>103.884911357171</v>
      </c>
      <c r="I5" s="393">
        <f>I6+I20</f>
        <v>331069</v>
      </c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23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  <c r="HW5" s="223"/>
      <c r="HX5" s="223"/>
      <c r="HY5" s="223"/>
    </row>
    <row r="6" s="391" customFormat="1" ht="26.1" customHeight="1" spans="1:9">
      <c r="A6" s="401" t="s">
        <v>69</v>
      </c>
      <c r="B6" s="399">
        <f>SUM(B7:B19)</f>
        <v>265045</v>
      </c>
      <c r="C6" s="399">
        <f>SUM(C7:C19)</f>
        <v>268940</v>
      </c>
      <c r="D6" s="399">
        <f>SUM(D7:D19)</f>
        <v>264504</v>
      </c>
      <c r="E6" s="400">
        <f t="shared" si="0"/>
        <v>98.3505614635235</v>
      </c>
      <c r="F6" s="400">
        <f t="shared" si="1"/>
        <v>121.046706389522</v>
      </c>
      <c r="G6" s="399">
        <f>SUM(G7:G18)</f>
        <v>292690</v>
      </c>
      <c r="H6" s="400">
        <f t="shared" si="2"/>
        <v>110.656171551281</v>
      </c>
      <c r="I6" s="424">
        <f>SUM(I7:I19)</f>
        <v>218514</v>
      </c>
    </row>
    <row r="7" s="391" customFormat="1" ht="26.1" customHeight="1" spans="1:233">
      <c r="A7" s="402" t="s">
        <v>70</v>
      </c>
      <c r="B7" s="361">
        <v>88700</v>
      </c>
      <c r="C7" s="361">
        <v>77090</v>
      </c>
      <c r="D7" s="361">
        <v>79682</v>
      </c>
      <c r="E7" s="403">
        <f t="shared" si="0"/>
        <v>103.362303800752</v>
      </c>
      <c r="F7" s="403">
        <f t="shared" si="1"/>
        <v>122.119879231866</v>
      </c>
      <c r="G7" s="361">
        <v>94230</v>
      </c>
      <c r="H7" s="403">
        <f t="shared" si="2"/>
        <v>118.257573856078</v>
      </c>
      <c r="I7" s="425">
        <v>65249</v>
      </c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</row>
    <row r="8" s="308" customFormat="1" ht="26.1" customHeight="1" spans="1:233">
      <c r="A8" s="402" t="s">
        <v>71</v>
      </c>
      <c r="B8" s="361">
        <v>37000</v>
      </c>
      <c r="C8" s="361">
        <v>30140</v>
      </c>
      <c r="D8" s="361">
        <v>29439</v>
      </c>
      <c r="E8" s="403">
        <f t="shared" si="0"/>
        <v>97.6741871267419</v>
      </c>
      <c r="F8" s="403">
        <f t="shared" si="1"/>
        <v>67.7350329023055</v>
      </c>
      <c r="G8" s="361">
        <v>33970</v>
      </c>
      <c r="H8" s="403">
        <f t="shared" si="2"/>
        <v>115.39114779714</v>
      </c>
      <c r="I8" s="425">
        <v>43462</v>
      </c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23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  <c r="HW8" s="223"/>
      <c r="HX8" s="223"/>
      <c r="HY8" s="223"/>
    </row>
    <row r="9" s="308" customFormat="1" ht="26.1" customHeight="1" spans="1:233">
      <c r="A9" s="402" t="s">
        <v>72</v>
      </c>
      <c r="B9" s="361">
        <v>9100</v>
      </c>
      <c r="C9" s="361">
        <v>9300</v>
      </c>
      <c r="D9" s="361">
        <v>9202</v>
      </c>
      <c r="E9" s="403">
        <f t="shared" si="0"/>
        <v>98.9462365591398</v>
      </c>
      <c r="F9" s="403">
        <f t="shared" si="1"/>
        <v>100.557316140313</v>
      </c>
      <c r="G9" s="361">
        <v>10000</v>
      </c>
      <c r="H9" s="403">
        <f t="shared" si="2"/>
        <v>108.672027820039</v>
      </c>
      <c r="I9" s="425">
        <v>9151</v>
      </c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3"/>
      <c r="FG9" s="223"/>
      <c r="FH9" s="223"/>
      <c r="FI9" s="223"/>
      <c r="FJ9" s="223"/>
      <c r="FK9" s="223"/>
      <c r="FL9" s="223"/>
      <c r="FM9" s="223"/>
      <c r="FN9" s="223"/>
      <c r="FO9" s="223"/>
      <c r="FP9" s="223"/>
      <c r="FQ9" s="223"/>
      <c r="FR9" s="223"/>
      <c r="FS9" s="223"/>
      <c r="FT9" s="223"/>
      <c r="FU9" s="223"/>
      <c r="FV9" s="223"/>
      <c r="FW9" s="223"/>
      <c r="FX9" s="223"/>
      <c r="FY9" s="223"/>
      <c r="FZ9" s="223"/>
      <c r="GA9" s="223"/>
      <c r="GB9" s="223"/>
      <c r="GC9" s="223"/>
      <c r="GD9" s="223"/>
      <c r="GE9" s="223"/>
      <c r="GF9" s="223"/>
      <c r="GG9" s="223"/>
      <c r="GH9" s="223"/>
      <c r="GI9" s="223"/>
      <c r="GJ9" s="223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23"/>
      <c r="HO9" s="223"/>
      <c r="HP9" s="223"/>
      <c r="HQ9" s="223"/>
      <c r="HR9" s="223"/>
      <c r="HS9" s="223"/>
      <c r="HT9" s="223"/>
      <c r="HU9" s="223"/>
      <c r="HV9" s="223"/>
      <c r="HW9" s="223"/>
      <c r="HX9" s="223"/>
      <c r="HY9" s="223"/>
    </row>
    <row r="10" s="308" customFormat="1" ht="26.1" customHeight="1" spans="1:233">
      <c r="A10" s="402" t="s">
        <v>73</v>
      </c>
      <c r="B10" s="361">
        <v>50</v>
      </c>
      <c r="C10" s="361">
        <v>60</v>
      </c>
      <c r="D10" s="361">
        <v>73</v>
      </c>
      <c r="E10" s="403">
        <f t="shared" si="0"/>
        <v>121.666666666667</v>
      </c>
      <c r="F10" s="403">
        <f t="shared" si="1"/>
        <v>101.388888888889</v>
      </c>
      <c r="G10" s="361">
        <v>60</v>
      </c>
      <c r="H10" s="403">
        <f t="shared" si="2"/>
        <v>82.1917808219178</v>
      </c>
      <c r="I10" s="425">
        <v>72</v>
      </c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223"/>
      <c r="FE10" s="223"/>
      <c r="FF10" s="223"/>
      <c r="FG10" s="223"/>
      <c r="FH10" s="223"/>
      <c r="FI10" s="223"/>
      <c r="FJ10" s="223"/>
      <c r="FK10" s="223"/>
      <c r="FL10" s="223"/>
      <c r="FM10" s="223"/>
      <c r="FN10" s="223"/>
      <c r="FO10" s="223"/>
      <c r="FP10" s="223"/>
      <c r="FQ10" s="223"/>
      <c r="FR10" s="223"/>
      <c r="FS10" s="223"/>
      <c r="FT10" s="223"/>
      <c r="FU10" s="223"/>
      <c r="FV10" s="223"/>
      <c r="FW10" s="223"/>
      <c r="FX10" s="223"/>
      <c r="FY10" s="223"/>
      <c r="FZ10" s="223"/>
      <c r="GA10" s="223"/>
      <c r="GB10" s="223"/>
      <c r="GC10" s="223"/>
      <c r="GD10" s="223"/>
      <c r="GE10" s="223"/>
      <c r="GF10" s="223"/>
      <c r="GG10" s="223"/>
      <c r="GH10" s="223"/>
      <c r="GI10" s="223"/>
      <c r="GJ10" s="223"/>
      <c r="GK10" s="223"/>
      <c r="GL10" s="223"/>
      <c r="GM10" s="223"/>
      <c r="GN10" s="223"/>
      <c r="GO10" s="223"/>
      <c r="GP10" s="223"/>
      <c r="GQ10" s="223"/>
      <c r="GR10" s="223"/>
      <c r="GS10" s="223"/>
      <c r="GT10" s="223"/>
      <c r="GU10" s="223"/>
      <c r="GV10" s="223"/>
      <c r="GW10" s="223"/>
      <c r="GX10" s="223"/>
      <c r="GY10" s="223"/>
      <c r="GZ10" s="223"/>
      <c r="HA10" s="223"/>
      <c r="HB10" s="223"/>
      <c r="HC10" s="223"/>
      <c r="HD10" s="223"/>
      <c r="HE10" s="223"/>
      <c r="HF10" s="223"/>
      <c r="HG10" s="223"/>
      <c r="HH10" s="223"/>
      <c r="HI10" s="223"/>
      <c r="HJ10" s="223"/>
      <c r="HK10" s="223"/>
      <c r="HL10" s="223"/>
      <c r="HM10" s="223"/>
      <c r="HN10" s="223"/>
      <c r="HO10" s="223"/>
      <c r="HP10" s="223"/>
      <c r="HQ10" s="223"/>
      <c r="HR10" s="223"/>
      <c r="HS10" s="223"/>
      <c r="HT10" s="223"/>
      <c r="HU10" s="223"/>
      <c r="HV10" s="223"/>
      <c r="HW10" s="223"/>
      <c r="HX10" s="223"/>
      <c r="HY10" s="223"/>
    </row>
    <row r="11" s="308" customFormat="1" ht="26.1" customHeight="1" spans="1:233">
      <c r="A11" s="402" t="s">
        <v>74</v>
      </c>
      <c r="B11" s="361">
        <v>24636</v>
      </c>
      <c r="C11" s="361">
        <v>21110</v>
      </c>
      <c r="D11" s="361">
        <v>21673</v>
      </c>
      <c r="E11" s="403">
        <f t="shared" si="0"/>
        <v>102.666982472762</v>
      </c>
      <c r="F11" s="403">
        <f t="shared" si="1"/>
        <v>98.9273324812854</v>
      </c>
      <c r="G11" s="361">
        <v>26380</v>
      </c>
      <c r="H11" s="403">
        <f t="shared" si="2"/>
        <v>121.718266968117</v>
      </c>
      <c r="I11" s="425">
        <v>21908</v>
      </c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  <c r="HW11" s="223"/>
      <c r="HX11" s="223"/>
      <c r="HY11" s="223"/>
    </row>
    <row r="12" s="308" customFormat="1" ht="26.1" customHeight="1" spans="1:233">
      <c r="A12" s="402" t="s">
        <v>75</v>
      </c>
      <c r="B12" s="361">
        <v>26300</v>
      </c>
      <c r="C12" s="361">
        <v>24850</v>
      </c>
      <c r="D12" s="361">
        <v>26240</v>
      </c>
      <c r="E12" s="403">
        <f t="shared" si="0"/>
        <v>105.593561368209</v>
      </c>
      <c r="F12" s="403">
        <f t="shared" si="1"/>
        <v>106.480542141785</v>
      </c>
      <c r="G12" s="361">
        <v>25400</v>
      </c>
      <c r="H12" s="403">
        <f t="shared" si="2"/>
        <v>96.7987804878049</v>
      </c>
      <c r="I12" s="425">
        <v>24643</v>
      </c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3"/>
      <c r="FG12" s="223"/>
      <c r="FH12" s="223"/>
      <c r="FI12" s="223"/>
      <c r="FJ12" s="223"/>
      <c r="FK12" s="223"/>
      <c r="FL12" s="223"/>
      <c r="FM12" s="223"/>
      <c r="FN12" s="223"/>
      <c r="FO12" s="223"/>
      <c r="FP12" s="223"/>
      <c r="FQ12" s="223"/>
      <c r="FR12" s="223"/>
      <c r="FS12" s="223"/>
      <c r="FT12" s="223"/>
      <c r="FU12" s="223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3"/>
      <c r="GM12" s="223"/>
      <c r="GN12" s="223"/>
      <c r="GO12" s="223"/>
      <c r="GP12" s="223"/>
      <c r="GQ12" s="223"/>
      <c r="GR12" s="223"/>
      <c r="GS12" s="223"/>
      <c r="GT12" s="223"/>
      <c r="GU12" s="223"/>
      <c r="GV12" s="223"/>
      <c r="GW12" s="223"/>
      <c r="GX12" s="223"/>
      <c r="GY12" s="223"/>
      <c r="GZ12" s="223"/>
      <c r="HA12" s="223"/>
      <c r="HB12" s="223"/>
      <c r="HC12" s="223"/>
      <c r="HD12" s="223"/>
      <c r="HE12" s="223"/>
      <c r="HF12" s="223"/>
      <c r="HG12" s="223"/>
      <c r="HH12" s="223"/>
      <c r="HI12" s="223"/>
      <c r="HJ12" s="223"/>
      <c r="HK12" s="223"/>
      <c r="HL12" s="223"/>
      <c r="HM12" s="223"/>
      <c r="HN12" s="223"/>
      <c r="HO12" s="223"/>
      <c r="HP12" s="223"/>
      <c r="HQ12" s="223"/>
      <c r="HR12" s="223"/>
      <c r="HS12" s="223"/>
      <c r="HT12" s="223"/>
      <c r="HU12" s="223"/>
      <c r="HV12" s="223"/>
      <c r="HW12" s="223"/>
      <c r="HX12" s="223"/>
      <c r="HY12" s="223"/>
    </row>
    <row r="13" s="308" customFormat="1" ht="26.1" customHeight="1" spans="1:233">
      <c r="A13" s="402" t="s">
        <v>76</v>
      </c>
      <c r="B13" s="361">
        <v>7904</v>
      </c>
      <c r="C13" s="361">
        <v>11980</v>
      </c>
      <c r="D13" s="361">
        <v>11959</v>
      </c>
      <c r="E13" s="403">
        <f t="shared" si="0"/>
        <v>99.8247078464107</v>
      </c>
      <c r="F13" s="403">
        <f t="shared" si="1"/>
        <v>154.588934850052</v>
      </c>
      <c r="G13" s="361">
        <v>11750</v>
      </c>
      <c r="H13" s="403">
        <f t="shared" si="2"/>
        <v>98.2523622376453</v>
      </c>
      <c r="I13" s="425">
        <v>7736</v>
      </c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3"/>
      <c r="FG13" s="223"/>
      <c r="FH13" s="223"/>
      <c r="FI13" s="223"/>
      <c r="FJ13" s="223"/>
      <c r="FK13" s="223"/>
      <c r="FL13" s="223"/>
      <c r="FM13" s="223"/>
      <c r="FN13" s="223"/>
      <c r="FO13" s="223"/>
      <c r="FP13" s="223"/>
      <c r="FQ13" s="223"/>
      <c r="FR13" s="223"/>
      <c r="FS13" s="223"/>
      <c r="FT13" s="223"/>
      <c r="FU13" s="223"/>
      <c r="FV13" s="223"/>
      <c r="FW13" s="223"/>
      <c r="FX13" s="223"/>
      <c r="FY13" s="223"/>
      <c r="FZ13" s="223"/>
      <c r="GA13" s="223"/>
      <c r="GB13" s="223"/>
      <c r="GC13" s="223"/>
      <c r="GD13" s="223"/>
      <c r="GE13" s="223"/>
      <c r="GF13" s="223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3"/>
      <c r="GU13" s="223"/>
      <c r="GV13" s="223"/>
      <c r="GW13" s="223"/>
      <c r="GX13" s="223"/>
      <c r="GY13" s="223"/>
      <c r="GZ13" s="223"/>
      <c r="HA13" s="223"/>
      <c r="HB13" s="223"/>
      <c r="HC13" s="223"/>
      <c r="HD13" s="223"/>
      <c r="HE13" s="223"/>
      <c r="HF13" s="223"/>
      <c r="HG13" s="223"/>
      <c r="HH13" s="223"/>
      <c r="HI13" s="223"/>
      <c r="HJ13" s="223"/>
      <c r="HK13" s="223"/>
      <c r="HL13" s="223"/>
      <c r="HM13" s="223"/>
      <c r="HN13" s="223"/>
      <c r="HO13" s="223"/>
      <c r="HP13" s="223"/>
      <c r="HQ13" s="223"/>
      <c r="HR13" s="223"/>
      <c r="HS13" s="223"/>
      <c r="HT13" s="223"/>
      <c r="HU13" s="223"/>
      <c r="HV13" s="223"/>
      <c r="HW13" s="223"/>
      <c r="HX13" s="223"/>
      <c r="HY13" s="223"/>
    </row>
    <row r="14" s="308" customFormat="1" ht="26.1" customHeight="1" spans="1:233">
      <c r="A14" s="402" t="s">
        <v>77</v>
      </c>
      <c r="B14" s="361">
        <v>3150</v>
      </c>
      <c r="C14" s="361">
        <v>2570</v>
      </c>
      <c r="D14" s="361">
        <v>2716</v>
      </c>
      <c r="E14" s="403">
        <f t="shared" si="0"/>
        <v>105.68093385214</v>
      </c>
      <c r="F14" s="403">
        <f t="shared" si="1"/>
        <v>90.8665105386417</v>
      </c>
      <c r="G14" s="361">
        <v>2600</v>
      </c>
      <c r="H14" s="403">
        <f t="shared" si="2"/>
        <v>95.7290132547865</v>
      </c>
      <c r="I14" s="425">
        <v>2989</v>
      </c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223"/>
      <c r="FZ14" s="223"/>
      <c r="GA14" s="223"/>
      <c r="GB14" s="223"/>
      <c r="GC14" s="223"/>
      <c r="GD14" s="223"/>
      <c r="GE14" s="223"/>
      <c r="GF14" s="223"/>
      <c r="GG14" s="223"/>
      <c r="GH14" s="223"/>
      <c r="GI14" s="223"/>
      <c r="GJ14" s="223"/>
      <c r="GK14" s="223"/>
      <c r="GL14" s="223"/>
      <c r="GM14" s="223"/>
      <c r="GN14" s="223"/>
      <c r="GO14" s="223"/>
      <c r="GP14" s="223"/>
      <c r="GQ14" s="223"/>
      <c r="GR14" s="223"/>
      <c r="GS14" s="223"/>
      <c r="GT14" s="223"/>
      <c r="GU14" s="223"/>
      <c r="GV14" s="223"/>
      <c r="GW14" s="223"/>
      <c r="GX14" s="223"/>
      <c r="GY14" s="223"/>
      <c r="GZ14" s="223"/>
      <c r="HA14" s="223"/>
      <c r="HB14" s="223"/>
      <c r="HC14" s="223"/>
      <c r="HD14" s="223"/>
      <c r="HE14" s="223"/>
      <c r="HF14" s="223"/>
      <c r="HG14" s="223"/>
      <c r="HH14" s="223"/>
      <c r="HI14" s="223"/>
      <c r="HJ14" s="223"/>
      <c r="HK14" s="223"/>
      <c r="HL14" s="223"/>
      <c r="HM14" s="223"/>
      <c r="HN14" s="223"/>
      <c r="HO14" s="223"/>
      <c r="HP14" s="223"/>
      <c r="HQ14" s="223"/>
      <c r="HR14" s="223"/>
      <c r="HS14" s="223"/>
      <c r="HT14" s="223"/>
      <c r="HU14" s="223"/>
      <c r="HV14" s="223"/>
      <c r="HW14" s="223"/>
      <c r="HX14" s="223"/>
      <c r="HY14" s="223"/>
    </row>
    <row r="15" s="308" customFormat="1" ht="26.1" customHeight="1" spans="1:233">
      <c r="A15" s="402" t="s">
        <v>78</v>
      </c>
      <c r="B15" s="361">
        <v>18500</v>
      </c>
      <c r="C15" s="361">
        <v>31130</v>
      </c>
      <c r="D15" s="361">
        <v>29759</v>
      </c>
      <c r="E15" s="403">
        <f t="shared" si="0"/>
        <v>95.5958882107292</v>
      </c>
      <c r="F15" s="403">
        <f t="shared" si="1"/>
        <v>337.824951753888</v>
      </c>
      <c r="G15" s="361">
        <v>21940</v>
      </c>
      <c r="H15" s="403">
        <f t="shared" si="2"/>
        <v>73.7255956181323</v>
      </c>
      <c r="I15" s="425">
        <v>8809</v>
      </c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23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  <c r="HW15" s="223"/>
      <c r="HX15" s="223"/>
      <c r="HY15" s="223"/>
    </row>
    <row r="16" s="308" customFormat="1" ht="26.1" customHeight="1" spans="1:233">
      <c r="A16" s="402" t="s">
        <v>79</v>
      </c>
      <c r="B16" s="361">
        <v>8120</v>
      </c>
      <c r="C16" s="361">
        <v>9200</v>
      </c>
      <c r="D16" s="361">
        <v>9123</v>
      </c>
      <c r="E16" s="403">
        <f t="shared" si="0"/>
        <v>99.1630434782609</v>
      </c>
      <c r="F16" s="403">
        <f t="shared" si="1"/>
        <v>104.215215901302</v>
      </c>
      <c r="G16" s="361">
        <v>9130</v>
      </c>
      <c r="H16" s="403">
        <f t="shared" si="2"/>
        <v>100.076729146114</v>
      </c>
      <c r="I16" s="425">
        <v>8754</v>
      </c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23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  <c r="HW16" s="223"/>
      <c r="HX16" s="223"/>
      <c r="HY16" s="223"/>
    </row>
    <row r="17" s="308" customFormat="1" ht="26.1" customHeight="1" spans="1:233">
      <c r="A17" s="402" t="s">
        <v>80</v>
      </c>
      <c r="B17" s="404">
        <v>41500</v>
      </c>
      <c r="C17" s="404">
        <v>51420</v>
      </c>
      <c r="D17" s="404">
        <v>44555</v>
      </c>
      <c r="E17" s="403">
        <f t="shared" si="0"/>
        <v>86.6491637495138</v>
      </c>
      <c r="F17" s="403">
        <f t="shared" si="1"/>
        <v>173.676619630467</v>
      </c>
      <c r="G17" s="361">
        <v>57140</v>
      </c>
      <c r="H17" s="403">
        <f t="shared" si="2"/>
        <v>128.24598810459</v>
      </c>
      <c r="I17" s="425">
        <v>25654</v>
      </c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  <c r="FR17" s="223"/>
      <c r="FS17" s="223"/>
      <c r="FT17" s="223"/>
      <c r="FU17" s="223"/>
      <c r="FV17" s="223"/>
      <c r="FW17" s="223"/>
      <c r="FX17" s="223"/>
      <c r="FY17" s="223"/>
      <c r="FZ17" s="223"/>
      <c r="GA17" s="223"/>
      <c r="GB17" s="223"/>
      <c r="GC17" s="223"/>
      <c r="GD17" s="223"/>
      <c r="GE17" s="223"/>
      <c r="GF17" s="223"/>
      <c r="GG17" s="223"/>
      <c r="GH17" s="223"/>
      <c r="GI17" s="223"/>
      <c r="GJ17" s="223"/>
      <c r="GK17" s="223"/>
      <c r="GL17" s="223"/>
      <c r="GM17" s="223"/>
      <c r="GN17" s="223"/>
      <c r="GO17" s="223"/>
      <c r="GP17" s="223"/>
      <c r="GQ17" s="223"/>
      <c r="GR17" s="223"/>
      <c r="GS17" s="223"/>
      <c r="GT17" s="223"/>
      <c r="GU17" s="223"/>
      <c r="GV17" s="223"/>
      <c r="GW17" s="223"/>
      <c r="GX17" s="223"/>
      <c r="GY17" s="223"/>
      <c r="GZ17" s="223"/>
      <c r="HA17" s="223"/>
      <c r="HB17" s="223"/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  <c r="HW17" s="223"/>
      <c r="HX17" s="223"/>
      <c r="HY17" s="223"/>
    </row>
    <row r="18" s="308" customFormat="1" ht="26.1" customHeight="1" spans="1:233">
      <c r="A18" s="402" t="s">
        <v>81</v>
      </c>
      <c r="B18" s="405">
        <v>85</v>
      </c>
      <c r="C18" s="405">
        <v>90</v>
      </c>
      <c r="D18" s="405">
        <v>79</v>
      </c>
      <c r="E18" s="403">
        <f t="shared" si="0"/>
        <v>87.7777777777778</v>
      </c>
      <c r="F18" s="403">
        <f t="shared" si="1"/>
        <v>95.1807228915663</v>
      </c>
      <c r="G18" s="361">
        <v>90</v>
      </c>
      <c r="H18" s="403">
        <f t="shared" si="2"/>
        <v>113.924050632911</v>
      </c>
      <c r="I18" s="425">
        <v>83</v>
      </c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  <c r="HW18" s="223"/>
      <c r="HX18" s="223"/>
      <c r="HY18" s="223"/>
    </row>
    <row r="19" s="308" customFormat="1" ht="26.1" customHeight="1" spans="1:233">
      <c r="A19" s="402" t="s">
        <v>82</v>
      </c>
      <c r="B19" s="393"/>
      <c r="C19" s="406"/>
      <c r="D19" s="406">
        <v>4</v>
      </c>
      <c r="E19" s="403"/>
      <c r="F19" s="403"/>
      <c r="G19" s="393"/>
      <c r="H19" s="403"/>
      <c r="I19" s="425">
        <v>4</v>
      </c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  <c r="GE19" s="223"/>
      <c r="GF19" s="223"/>
      <c r="GG19" s="223"/>
      <c r="GH19" s="223"/>
      <c r="GI19" s="223"/>
      <c r="GJ19" s="223"/>
      <c r="GK19" s="223"/>
      <c r="GL19" s="223"/>
      <c r="GM19" s="223"/>
      <c r="GN19" s="223"/>
      <c r="GO19" s="223"/>
      <c r="GP19" s="223"/>
      <c r="GQ19" s="223"/>
      <c r="GR19" s="223"/>
      <c r="GS19" s="223"/>
      <c r="GT19" s="223"/>
      <c r="GU19" s="223"/>
      <c r="GV19" s="223"/>
      <c r="GW19" s="223"/>
      <c r="GX19" s="223"/>
      <c r="GY19" s="223"/>
      <c r="GZ19" s="223"/>
      <c r="HA19" s="223"/>
      <c r="HB19" s="223"/>
      <c r="HC19" s="223"/>
      <c r="HD19" s="223"/>
      <c r="HE19" s="223"/>
      <c r="HF19" s="223"/>
      <c r="HG19" s="223"/>
      <c r="HH19" s="223"/>
      <c r="HI19" s="223"/>
      <c r="HJ19" s="223"/>
      <c r="HK19" s="223"/>
      <c r="HL19" s="223"/>
      <c r="HM19" s="223"/>
      <c r="HN19" s="223"/>
      <c r="HO19" s="223"/>
      <c r="HP19" s="223"/>
      <c r="HQ19" s="223"/>
      <c r="HR19" s="223"/>
      <c r="HS19" s="223"/>
      <c r="HT19" s="223"/>
      <c r="HU19" s="223"/>
      <c r="HV19" s="223"/>
      <c r="HW19" s="223"/>
      <c r="HX19" s="223"/>
      <c r="HY19" s="223"/>
    </row>
    <row r="20" s="392" customFormat="1" ht="26.1" customHeight="1" spans="1:9">
      <c r="A20" s="401" t="s">
        <v>83</v>
      </c>
      <c r="B20" s="399">
        <f t="shared" ref="B20:G20" si="3">SUM(B22:B30)</f>
        <v>77955</v>
      </c>
      <c r="C20" s="399">
        <f t="shared" si="3"/>
        <v>74060</v>
      </c>
      <c r="D20" s="399">
        <f t="shared" si="3"/>
        <v>78953</v>
      </c>
      <c r="E20" s="400">
        <f t="shared" ref="E20:E28" si="4">D20/C20*100</f>
        <v>106.606805293006</v>
      </c>
      <c r="F20" s="400">
        <f t="shared" ref="F20:F26" si="5">D20/I20*100</f>
        <v>70.1461507707343</v>
      </c>
      <c r="G20" s="407">
        <f t="shared" si="3"/>
        <v>64110</v>
      </c>
      <c r="H20" s="400">
        <f t="shared" ref="H20:H26" si="6">G20/D20*100</f>
        <v>81.2002077185161</v>
      </c>
      <c r="I20" s="426">
        <f>SUM(I22:I30)</f>
        <v>112555</v>
      </c>
    </row>
    <row r="21" s="392" customFormat="1" ht="26.1" customHeight="1" spans="1:233">
      <c r="A21" s="402" t="s">
        <v>84</v>
      </c>
      <c r="B21" s="408">
        <f t="shared" ref="B21:G21" si="7">SUM(B22:B24)</f>
        <v>22890</v>
      </c>
      <c r="C21" s="404">
        <f t="shared" si="7"/>
        <v>18920</v>
      </c>
      <c r="D21" s="404">
        <f t="shared" si="7"/>
        <v>19432</v>
      </c>
      <c r="E21" s="403">
        <f t="shared" si="4"/>
        <v>102.706131078224</v>
      </c>
      <c r="F21" s="403">
        <f t="shared" si="5"/>
        <v>91.5394761635576</v>
      </c>
      <c r="G21" s="408">
        <f t="shared" si="7"/>
        <v>21910</v>
      </c>
      <c r="H21" s="403">
        <f t="shared" si="6"/>
        <v>112.752161383285</v>
      </c>
      <c r="I21" s="426">
        <f>I22+I23+I24</f>
        <v>21228</v>
      </c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3"/>
      <c r="CV21" s="223"/>
      <c r="CW21" s="223"/>
      <c r="CX21" s="223"/>
      <c r="CY21" s="223"/>
      <c r="CZ21" s="223"/>
      <c r="DA21" s="223"/>
      <c r="DB21" s="223"/>
      <c r="DC21" s="223"/>
      <c r="DD21" s="223"/>
      <c r="DE21" s="223"/>
      <c r="DF21" s="223"/>
      <c r="DG21" s="223"/>
      <c r="DH21" s="223"/>
      <c r="DI21" s="223"/>
      <c r="DJ21" s="223"/>
      <c r="DK21" s="223"/>
      <c r="DL21" s="223"/>
      <c r="DM21" s="223"/>
      <c r="DN21" s="223"/>
      <c r="DO21" s="223"/>
      <c r="DP21" s="223"/>
      <c r="DQ21" s="223"/>
      <c r="DR21" s="223"/>
      <c r="DS21" s="223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3"/>
      <c r="EI21" s="223"/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223"/>
      <c r="FL21" s="223"/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23"/>
      <c r="GB21" s="223"/>
      <c r="GC21" s="223"/>
      <c r="GD21" s="223"/>
      <c r="GE21" s="223"/>
      <c r="GF21" s="223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223"/>
      <c r="GW21" s="223"/>
      <c r="GX21" s="223"/>
      <c r="GY21" s="223"/>
      <c r="GZ21" s="223"/>
      <c r="HA21" s="223"/>
      <c r="HB21" s="223"/>
      <c r="HC21" s="223"/>
      <c r="HD21" s="223"/>
      <c r="HE21" s="223"/>
      <c r="HF21" s="223"/>
      <c r="HG21" s="223"/>
      <c r="HH21" s="223"/>
      <c r="HI21" s="223"/>
      <c r="HJ21" s="223"/>
      <c r="HK21" s="223"/>
      <c r="HL21" s="223"/>
      <c r="HM21" s="223"/>
      <c r="HN21" s="223"/>
      <c r="HO21" s="223"/>
      <c r="HP21" s="223"/>
      <c r="HQ21" s="223"/>
      <c r="HR21" s="223"/>
      <c r="HS21" s="223"/>
      <c r="HT21" s="223"/>
      <c r="HU21" s="223"/>
      <c r="HV21" s="223"/>
      <c r="HW21" s="223"/>
      <c r="HX21" s="223"/>
      <c r="HY21" s="223"/>
    </row>
    <row r="22" s="308" customFormat="1" ht="26.1" customHeight="1" spans="1:233">
      <c r="A22" s="402" t="s">
        <v>85</v>
      </c>
      <c r="B22" s="361">
        <v>11494</v>
      </c>
      <c r="C22" s="361">
        <v>8910</v>
      </c>
      <c r="D22" s="361">
        <v>9249</v>
      </c>
      <c r="E22" s="403">
        <f t="shared" si="4"/>
        <v>103.804713804714</v>
      </c>
      <c r="F22" s="403">
        <f t="shared" si="5"/>
        <v>90.0671925211802</v>
      </c>
      <c r="G22" s="361">
        <v>11310</v>
      </c>
      <c r="H22" s="403">
        <f t="shared" si="6"/>
        <v>122.283490107039</v>
      </c>
      <c r="I22" s="425">
        <v>10269</v>
      </c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3"/>
      <c r="DC22" s="223"/>
      <c r="DD22" s="223"/>
      <c r="DE22" s="223"/>
      <c r="DF22" s="223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  <c r="DT22" s="223"/>
      <c r="DU22" s="223"/>
      <c r="DV22" s="223"/>
      <c r="DW22" s="223"/>
      <c r="DX22" s="223"/>
      <c r="DY22" s="223"/>
      <c r="DZ22" s="223"/>
      <c r="EA22" s="223"/>
      <c r="EB22" s="223"/>
      <c r="EC22" s="223"/>
      <c r="ED22" s="223"/>
      <c r="EE22" s="223"/>
      <c r="EF22" s="223"/>
      <c r="EG22" s="223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3"/>
      <c r="FC22" s="223"/>
      <c r="FD22" s="223"/>
      <c r="FE22" s="223"/>
      <c r="FF22" s="223"/>
      <c r="FG22" s="223"/>
      <c r="FH22" s="223"/>
      <c r="FI22" s="223"/>
      <c r="FJ22" s="223"/>
      <c r="FK22" s="223"/>
      <c r="FL22" s="223"/>
      <c r="FM22" s="223"/>
      <c r="FN22" s="223"/>
      <c r="FO22" s="223"/>
      <c r="FP22" s="223"/>
      <c r="FQ22" s="223"/>
      <c r="FR22" s="223"/>
      <c r="FS22" s="223"/>
      <c r="FT22" s="223"/>
      <c r="FU22" s="223"/>
      <c r="FV22" s="223"/>
      <c r="FW22" s="223"/>
      <c r="FX22" s="223"/>
      <c r="FY22" s="223"/>
      <c r="FZ22" s="223"/>
      <c r="GA22" s="223"/>
      <c r="GB22" s="223"/>
      <c r="GC22" s="223"/>
      <c r="GD22" s="223"/>
      <c r="GE22" s="223"/>
      <c r="GF22" s="223"/>
      <c r="GG22" s="223"/>
      <c r="GH22" s="223"/>
      <c r="GI22" s="223"/>
      <c r="GJ22" s="223"/>
      <c r="GK22" s="223"/>
      <c r="GL22" s="223"/>
      <c r="GM22" s="223"/>
      <c r="GN22" s="223"/>
      <c r="GO22" s="223"/>
      <c r="GP22" s="223"/>
      <c r="GQ22" s="223"/>
      <c r="GR22" s="223"/>
      <c r="GS22" s="223"/>
      <c r="GT22" s="223"/>
      <c r="GU22" s="223"/>
      <c r="GV22" s="223"/>
      <c r="GW22" s="223"/>
      <c r="GX22" s="223"/>
      <c r="GY22" s="223"/>
      <c r="GZ22" s="223"/>
      <c r="HA22" s="223"/>
      <c r="HB22" s="223"/>
      <c r="HC22" s="223"/>
      <c r="HD22" s="223"/>
      <c r="HE22" s="223"/>
      <c r="HF22" s="223"/>
      <c r="HG22" s="223"/>
      <c r="HH22" s="223"/>
      <c r="HI22" s="223"/>
      <c r="HJ22" s="223"/>
      <c r="HK22" s="223"/>
      <c r="HL22" s="223"/>
      <c r="HM22" s="223"/>
      <c r="HN22" s="223"/>
      <c r="HO22" s="223"/>
      <c r="HP22" s="223"/>
      <c r="HQ22" s="223"/>
      <c r="HR22" s="223"/>
      <c r="HS22" s="223"/>
      <c r="HT22" s="223"/>
      <c r="HU22" s="223"/>
      <c r="HV22" s="223"/>
      <c r="HW22" s="223"/>
      <c r="HX22" s="223"/>
      <c r="HY22" s="223"/>
    </row>
    <row r="23" s="308" customFormat="1" ht="26.1" customHeight="1" spans="1:233">
      <c r="A23" s="402" t="s">
        <v>86</v>
      </c>
      <c r="B23" s="361">
        <v>7596</v>
      </c>
      <c r="C23" s="361">
        <v>5940</v>
      </c>
      <c r="D23" s="361">
        <v>6166</v>
      </c>
      <c r="E23" s="403">
        <f t="shared" si="4"/>
        <v>103.804713804714</v>
      </c>
      <c r="F23" s="403">
        <f t="shared" si="5"/>
        <v>90.0671925211802</v>
      </c>
      <c r="G23" s="361">
        <v>6500</v>
      </c>
      <c r="H23" s="403">
        <f t="shared" si="6"/>
        <v>105.416801816413</v>
      </c>
      <c r="I23" s="425">
        <v>6846</v>
      </c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  <c r="DC23" s="223"/>
      <c r="DD23" s="223"/>
      <c r="DE23" s="223"/>
      <c r="DF23" s="223"/>
      <c r="DG23" s="223"/>
      <c r="DH23" s="223"/>
      <c r="DI23" s="223"/>
      <c r="DJ23" s="223"/>
      <c r="DK23" s="223"/>
      <c r="DL23" s="223"/>
      <c r="DM23" s="223"/>
      <c r="DN23" s="223"/>
      <c r="DO23" s="223"/>
      <c r="DP23" s="223"/>
      <c r="DQ23" s="223"/>
      <c r="DR23" s="223"/>
      <c r="DS23" s="223"/>
      <c r="DT23" s="223"/>
      <c r="DU23" s="223"/>
      <c r="DV23" s="223"/>
      <c r="DW23" s="223"/>
      <c r="DX23" s="223"/>
      <c r="DY23" s="223"/>
      <c r="DZ23" s="223"/>
      <c r="EA23" s="223"/>
      <c r="EB23" s="223"/>
      <c r="EC23" s="223"/>
      <c r="ED23" s="223"/>
      <c r="EE23" s="223"/>
      <c r="EF23" s="223"/>
      <c r="EG23" s="223"/>
      <c r="EH23" s="223"/>
      <c r="EI23" s="223"/>
      <c r="EJ23" s="223"/>
      <c r="EK23" s="223"/>
      <c r="EL23" s="223"/>
      <c r="EM23" s="223"/>
      <c r="EN23" s="223"/>
      <c r="EO23" s="223"/>
      <c r="EP23" s="223"/>
      <c r="EQ23" s="223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3"/>
      <c r="FE23" s="223"/>
      <c r="FF23" s="223"/>
      <c r="FG23" s="223"/>
      <c r="FH23" s="223"/>
      <c r="FI23" s="223"/>
      <c r="FJ23" s="223"/>
      <c r="FK23" s="223"/>
      <c r="FL23" s="223"/>
      <c r="FM23" s="223"/>
      <c r="FN23" s="223"/>
      <c r="FO23" s="223"/>
      <c r="FP23" s="223"/>
      <c r="FQ23" s="223"/>
      <c r="FR23" s="223"/>
      <c r="FS23" s="223"/>
      <c r="FT23" s="223"/>
      <c r="FU23" s="223"/>
      <c r="FV23" s="223"/>
      <c r="FW23" s="223"/>
      <c r="FX23" s="223"/>
      <c r="FY23" s="223"/>
      <c r="FZ23" s="223"/>
      <c r="GA23" s="223"/>
      <c r="GB23" s="223"/>
      <c r="GC23" s="223"/>
      <c r="GD23" s="223"/>
      <c r="GE23" s="223"/>
      <c r="GF23" s="223"/>
      <c r="GG23" s="223"/>
      <c r="GH23" s="223"/>
      <c r="GI23" s="223"/>
      <c r="GJ23" s="223"/>
      <c r="GK23" s="223"/>
      <c r="GL23" s="223"/>
      <c r="GM23" s="223"/>
      <c r="GN23" s="223"/>
      <c r="GO23" s="223"/>
      <c r="GP23" s="223"/>
      <c r="GQ23" s="223"/>
      <c r="GR23" s="223"/>
      <c r="GS23" s="223"/>
      <c r="GT23" s="223"/>
      <c r="GU23" s="223"/>
      <c r="GV23" s="223"/>
      <c r="GW23" s="223"/>
      <c r="GX23" s="223"/>
      <c r="GY23" s="223"/>
      <c r="GZ23" s="223"/>
      <c r="HA23" s="223"/>
      <c r="HB23" s="223"/>
      <c r="HC23" s="223"/>
      <c r="HD23" s="223"/>
      <c r="HE23" s="223"/>
      <c r="HF23" s="223"/>
      <c r="HG23" s="223"/>
      <c r="HH23" s="223"/>
      <c r="HI23" s="223"/>
      <c r="HJ23" s="223"/>
      <c r="HK23" s="223"/>
      <c r="HL23" s="223"/>
      <c r="HM23" s="223"/>
      <c r="HN23" s="223"/>
      <c r="HO23" s="223"/>
      <c r="HP23" s="223"/>
      <c r="HQ23" s="223"/>
      <c r="HR23" s="223"/>
      <c r="HS23" s="223"/>
      <c r="HT23" s="223"/>
      <c r="HU23" s="223"/>
      <c r="HV23" s="223"/>
      <c r="HW23" s="223"/>
      <c r="HX23" s="223"/>
      <c r="HY23" s="223"/>
    </row>
    <row r="24" s="308" customFormat="1" ht="26.1" customHeight="1" spans="1:233">
      <c r="A24" s="402" t="s">
        <v>87</v>
      </c>
      <c r="B24" s="361">
        <v>3800</v>
      </c>
      <c r="C24" s="361">
        <v>4070</v>
      </c>
      <c r="D24" s="361">
        <v>4017</v>
      </c>
      <c r="E24" s="403">
        <f t="shared" si="4"/>
        <v>98.6977886977887</v>
      </c>
      <c r="F24" s="403">
        <f t="shared" si="5"/>
        <v>97.6659372720642</v>
      </c>
      <c r="G24" s="361">
        <v>4100</v>
      </c>
      <c r="H24" s="403">
        <f t="shared" si="6"/>
        <v>102.066218571073</v>
      </c>
      <c r="I24" s="425">
        <v>4113</v>
      </c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3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3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3"/>
      <c r="CV24" s="223"/>
      <c r="CW24" s="223"/>
      <c r="CX24" s="223"/>
      <c r="CY24" s="223"/>
      <c r="CZ24" s="223"/>
      <c r="DA24" s="223"/>
      <c r="DB24" s="223"/>
      <c r="DC24" s="223"/>
      <c r="DD24" s="223"/>
      <c r="DE24" s="223"/>
      <c r="DF24" s="223"/>
      <c r="DG24" s="223"/>
      <c r="DH24" s="223"/>
      <c r="DI24" s="223"/>
      <c r="DJ24" s="223"/>
      <c r="DK24" s="223"/>
      <c r="DL24" s="223"/>
      <c r="DM24" s="223"/>
      <c r="DN24" s="223"/>
      <c r="DO24" s="223"/>
      <c r="DP24" s="223"/>
      <c r="DQ24" s="223"/>
      <c r="DR24" s="223"/>
      <c r="DS24" s="223"/>
      <c r="DT24" s="223"/>
      <c r="DU24" s="223"/>
      <c r="DV24" s="223"/>
      <c r="DW24" s="223"/>
      <c r="DX24" s="223"/>
      <c r="DY24" s="223"/>
      <c r="DZ24" s="223"/>
      <c r="EA24" s="223"/>
      <c r="EB24" s="223"/>
      <c r="EC24" s="223"/>
      <c r="ED24" s="223"/>
      <c r="EE24" s="223"/>
      <c r="EF24" s="223"/>
      <c r="EG24" s="223"/>
      <c r="EH24" s="223"/>
      <c r="EI24" s="223"/>
      <c r="EJ24" s="223"/>
      <c r="EK24" s="223"/>
      <c r="EL24" s="223"/>
      <c r="EM24" s="223"/>
      <c r="EN24" s="223"/>
      <c r="EO24" s="223"/>
      <c r="EP24" s="223"/>
      <c r="EQ24" s="223"/>
      <c r="ER24" s="223"/>
      <c r="ES24" s="223"/>
      <c r="ET24" s="223"/>
      <c r="EU24" s="223"/>
      <c r="EV24" s="223"/>
      <c r="EW24" s="223"/>
      <c r="EX24" s="223"/>
      <c r="EY24" s="223"/>
      <c r="EZ24" s="223"/>
      <c r="FA24" s="223"/>
      <c r="FB24" s="223"/>
      <c r="FC24" s="223"/>
      <c r="FD24" s="223"/>
      <c r="FE24" s="223"/>
      <c r="FF24" s="223"/>
      <c r="FG24" s="223"/>
      <c r="FH24" s="223"/>
      <c r="FI24" s="223"/>
      <c r="FJ24" s="223"/>
      <c r="FK24" s="223"/>
      <c r="FL24" s="223"/>
      <c r="FM24" s="223"/>
      <c r="FN24" s="223"/>
      <c r="FO24" s="223"/>
      <c r="FP24" s="223"/>
      <c r="FQ24" s="223"/>
      <c r="FR24" s="223"/>
      <c r="FS24" s="223"/>
      <c r="FT24" s="223"/>
      <c r="FU24" s="223"/>
      <c r="FV24" s="223"/>
      <c r="FW24" s="223"/>
      <c r="FX24" s="223"/>
      <c r="FY24" s="223"/>
      <c r="FZ24" s="223"/>
      <c r="GA24" s="223"/>
      <c r="GB24" s="223"/>
      <c r="GC24" s="223"/>
      <c r="GD24" s="223"/>
      <c r="GE24" s="223"/>
      <c r="GF24" s="223"/>
      <c r="GG24" s="223"/>
      <c r="GH24" s="223"/>
      <c r="GI24" s="223"/>
      <c r="GJ24" s="223"/>
      <c r="GK24" s="223"/>
      <c r="GL24" s="223"/>
      <c r="GM24" s="223"/>
      <c r="GN24" s="223"/>
      <c r="GO24" s="223"/>
      <c r="GP24" s="223"/>
      <c r="GQ24" s="223"/>
      <c r="GR24" s="223"/>
      <c r="GS24" s="223"/>
      <c r="GT24" s="223"/>
      <c r="GU24" s="223"/>
      <c r="GV24" s="223"/>
      <c r="GW24" s="223"/>
      <c r="GX24" s="223"/>
      <c r="GY24" s="223"/>
      <c r="GZ24" s="223"/>
      <c r="HA24" s="223"/>
      <c r="HB24" s="223"/>
      <c r="HC24" s="223"/>
      <c r="HD24" s="223"/>
      <c r="HE24" s="223"/>
      <c r="HF24" s="223"/>
      <c r="HG24" s="223"/>
      <c r="HH24" s="223"/>
      <c r="HI24" s="223"/>
      <c r="HJ24" s="223"/>
      <c r="HK24" s="223"/>
      <c r="HL24" s="223"/>
      <c r="HM24" s="223"/>
      <c r="HN24" s="223"/>
      <c r="HO24" s="223"/>
      <c r="HP24" s="223"/>
      <c r="HQ24" s="223"/>
      <c r="HR24" s="223"/>
      <c r="HS24" s="223"/>
      <c r="HT24" s="223"/>
      <c r="HU24" s="223"/>
      <c r="HV24" s="223"/>
      <c r="HW24" s="223"/>
      <c r="HX24" s="223"/>
      <c r="HY24" s="223"/>
    </row>
    <row r="25" s="308" customFormat="1" ht="26.1" customHeight="1" spans="1:233">
      <c r="A25" s="402" t="s">
        <v>88</v>
      </c>
      <c r="B25" s="361">
        <v>8310</v>
      </c>
      <c r="C25" s="361">
        <v>8110</v>
      </c>
      <c r="D25" s="361">
        <v>8331</v>
      </c>
      <c r="E25" s="403">
        <f t="shared" si="4"/>
        <v>102.725030826141</v>
      </c>
      <c r="F25" s="403">
        <f t="shared" si="5"/>
        <v>212.471308339709</v>
      </c>
      <c r="G25" s="361">
        <v>8620</v>
      </c>
      <c r="H25" s="403">
        <f t="shared" si="6"/>
        <v>103.468971311967</v>
      </c>
      <c r="I25" s="425">
        <v>3921</v>
      </c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23"/>
      <c r="DT25" s="223"/>
      <c r="DU25" s="223"/>
      <c r="DV25" s="223"/>
      <c r="DW25" s="223"/>
      <c r="DX25" s="223"/>
      <c r="DY25" s="223"/>
      <c r="DZ25" s="223"/>
      <c r="EA25" s="223"/>
      <c r="EB25" s="223"/>
      <c r="EC25" s="223"/>
      <c r="ED25" s="223"/>
      <c r="EE25" s="223"/>
      <c r="EF25" s="223"/>
      <c r="EG25" s="223"/>
      <c r="EH25" s="223"/>
      <c r="EI25" s="223"/>
      <c r="EJ25" s="223"/>
      <c r="EK25" s="223"/>
      <c r="EL25" s="223"/>
      <c r="EM25" s="223"/>
      <c r="EN25" s="223"/>
      <c r="EO25" s="223"/>
      <c r="EP25" s="223"/>
      <c r="EQ25" s="223"/>
      <c r="ER25" s="223"/>
      <c r="ES25" s="223"/>
      <c r="ET25" s="223"/>
      <c r="EU25" s="223"/>
      <c r="EV25" s="223"/>
      <c r="EW25" s="223"/>
      <c r="EX25" s="223"/>
      <c r="EY25" s="223"/>
      <c r="EZ25" s="223"/>
      <c r="FA25" s="223"/>
      <c r="FB25" s="223"/>
      <c r="FC25" s="223"/>
      <c r="FD25" s="223"/>
      <c r="FE25" s="223"/>
      <c r="FF25" s="223"/>
      <c r="FG25" s="223"/>
      <c r="FH25" s="223"/>
      <c r="FI25" s="223"/>
      <c r="FJ25" s="223"/>
      <c r="FK25" s="223"/>
      <c r="FL25" s="223"/>
      <c r="FM25" s="223"/>
      <c r="FN25" s="223"/>
      <c r="FO25" s="223"/>
      <c r="FP25" s="223"/>
      <c r="FQ25" s="223"/>
      <c r="FR25" s="223"/>
      <c r="FS25" s="223"/>
      <c r="FT25" s="223"/>
      <c r="FU25" s="223"/>
      <c r="FV25" s="223"/>
      <c r="FW25" s="223"/>
      <c r="FX25" s="223"/>
      <c r="FY25" s="223"/>
      <c r="FZ25" s="223"/>
      <c r="GA25" s="223"/>
      <c r="GB25" s="223"/>
      <c r="GC25" s="223"/>
      <c r="GD25" s="223"/>
      <c r="GE25" s="223"/>
      <c r="GF25" s="223"/>
      <c r="GG25" s="223"/>
      <c r="GH25" s="223"/>
      <c r="GI25" s="223"/>
      <c r="GJ25" s="223"/>
      <c r="GK25" s="223"/>
      <c r="GL25" s="223"/>
      <c r="GM25" s="223"/>
      <c r="GN25" s="223"/>
      <c r="GO25" s="223"/>
      <c r="GP25" s="223"/>
      <c r="GQ25" s="223"/>
      <c r="GR25" s="223"/>
      <c r="GS25" s="223"/>
      <c r="GT25" s="223"/>
      <c r="GU25" s="223"/>
      <c r="GV25" s="223"/>
      <c r="GW25" s="223"/>
      <c r="GX25" s="223"/>
      <c r="GY25" s="223"/>
      <c r="GZ25" s="223"/>
      <c r="HA25" s="223"/>
      <c r="HB25" s="223"/>
      <c r="HC25" s="223"/>
      <c r="HD25" s="223"/>
      <c r="HE25" s="223"/>
      <c r="HF25" s="223"/>
      <c r="HG25" s="223"/>
      <c r="HH25" s="223"/>
      <c r="HI25" s="223"/>
      <c r="HJ25" s="223"/>
      <c r="HK25" s="223"/>
      <c r="HL25" s="223"/>
      <c r="HM25" s="223"/>
      <c r="HN25" s="223"/>
      <c r="HO25" s="223"/>
      <c r="HP25" s="223"/>
      <c r="HQ25" s="223"/>
      <c r="HR25" s="223"/>
      <c r="HS25" s="223"/>
      <c r="HT25" s="223"/>
      <c r="HU25" s="223"/>
      <c r="HV25" s="223"/>
      <c r="HW25" s="223"/>
      <c r="HX25" s="223"/>
      <c r="HY25" s="223"/>
    </row>
    <row r="26" s="308" customFormat="1" ht="26.1" customHeight="1" spans="1:233">
      <c r="A26" s="402" t="s">
        <v>89</v>
      </c>
      <c r="B26" s="361">
        <v>6556</v>
      </c>
      <c r="C26" s="361">
        <v>8110</v>
      </c>
      <c r="D26" s="361">
        <v>10070</v>
      </c>
      <c r="E26" s="403">
        <f t="shared" si="4"/>
        <v>124.167694204686</v>
      </c>
      <c r="F26" s="403">
        <f t="shared" si="5"/>
        <v>110.976416134009</v>
      </c>
      <c r="G26" s="361">
        <v>8500</v>
      </c>
      <c r="H26" s="403">
        <f t="shared" si="6"/>
        <v>84.4091360476663</v>
      </c>
      <c r="I26" s="425">
        <v>9074</v>
      </c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23"/>
      <c r="DT26" s="223"/>
      <c r="DU26" s="223"/>
      <c r="DV26" s="223"/>
      <c r="DW26" s="223"/>
      <c r="DX26" s="223"/>
      <c r="DY26" s="223"/>
      <c r="DZ26" s="223"/>
      <c r="EA26" s="223"/>
      <c r="EB26" s="223"/>
      <c r="EC26" s="223"/>
      <c r="ED26" s="223"/>
      <c r="EE26" s="223"/>
      <c r="EF26" s="223"/>
      <c r="EG26" s="223"/>
      <c r="EH26" s="223"/>
      <c r="EI26" s="223"/>
      <c r="EJ26" s="223"/>
      <c r="EK26" s="223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3"/>
      <c r="EW26" s="223"/>
      <c r="EX26" s="223"/>
      <c r="EY26" s="223"/>
      <c r="EZ26" s="223"/>
      <c r="FA26" s="223"/>
      <c r="FB26" s="223"/>
      <c r="FC26" s="223"/>
      <c r="FD26" s="223"/>
      <c r="FE26" s="223"/>
      <c r="FF26" s="223"/>
      <c r="FG26" s="223"/>
      <c r="FH26" s="223"/>
      <c r="FI26" s="223"/>
      <c r="FJ26" s="223"/>
      <c r="FK26" s="223"/>
      <c r="FL26" s="223"/>
      <c r="FM26" s="223"/>
      <c r="FN26" s="223"/>
      <c r="FO26" s="223"/>
      <c r="FP26" s="223"/>
      <c r="FQ26" s="223"/>
      <c r="FR26" s="223"/>
      <c r="FS26" s="223"/>
      <c r="FT26" s="223"/>
      <c r="FU26" s="223"/>
      <c r="FV26" s="223"/>
      <c r="FW26" s="223"/>
      <c r="FX26" s="223"/>
      <c r="FY26" s="223"/>
      <c r="FZ26" s="223"/>
      <c r="GA26" s="223"/>
      <c r="GB26" s="223"/>
      <c r="GC26" s="223"/>
      <c r="GD26" s="223"/>
      <c r="GE26" s="223"/>
      <c r="GF26" s="223"/>
      <c r="GG26" s="223"/>
      <c r="GH26" s="223"/>
      <c r="GI26" s="223"/>
      <c r="GJ26" s="223"/>
      <c r="GK26" s="223"/>
      <c r="GL26" s="223"/>
      <c r="GM26" s="223"/>
      <c r="GN26" s="223"/>
      <c r="GO26" s="223"/>
      <c r="GP26" s="223"/>
      <c r="GQ26" s="223"/>
      <c r="GR26" s="223"/>
      <c r="GS26" s="223"/>
      <c r="GT26" s="223"/>
      <c r="GU26" s="223"/>
      <c r="GV26" s="223"/>
      <c r="GW26" s="223"/>
      <c r="GX26" s="223"/>
      <c r="GY26" s="223"/>
      <c r="GZ26" s="223"/>
      <c r="HA26" s="223"/>
      <c r="HB26" s="223"/>
      <c r="HC26" s="223"/>
      <c r="HD26" s="223"/>
      <c r="HE26" s="223"/>
      <c r="HF26" s="223"/>
      <c r="HG26" s="223"/>
      <c r="HH26" s="223"/>
      <c r="HI26" s="223"/>
      <c r="HJ26" s="223"/>
      <c r="HK26" s="223"/>
      <c r="HL26" s="223"/>
      <c r="HM26" s="223"/>
      <c r="HN26" s="223"/>
      <c r="HO26" s="223"/>
      <c r="HP26" s="223"/>
      <c r="HQ26" s="223"/>
      <c r="HR26" s="223"/>
      <c r="HS26" s="223"/>
      <c r="HT26" s="223"/>
      <c r="HU26" s="223"/>
      <c r="HV26" s="223"/>
      <c r="HW26" s="223"/>
      <c r="HX26" s="223"/>
      <c r="HY26" s="223"/>
    </row>
    <row r="27" s="308" customFormat="1" ht="26.1" customHeight="1" spans="1:233">
      <c r="A27" s="402" t="s">
        <v>90</v>
      </c>
      <c r="B27" s="365"/>
      <c r="C27" s="361">
        <v>60</v>
      </c>
      <c r="D27" s="361">
        <v>58</v>
      </c>
      <c r="E27" s="403">
        <f t="shared" si="4"/>
        <v>96.6666666666667</v>
      </c>
      <c r="F27" s="403"/>
      <c r="G27" s="361"/>
      <c r="H27" s="403"/>
      <c r="I27" s="425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3"/>
      <c r="DP27" s="223"/>
      <c r="DQ27" s="223"/>
      <c r="DR27" s="223"/>
      <c r="DS27" s="223"/>
      <c r="DT27" s="223"/>
      <c r="DU27" s="223"/>
      <c r="DV27" s="223"/>
      <c r="DW27" s="223"/>
      <c r="DX27" s="223"/>
      <c r="DY27" s="223"/>
      <c r="DZ27" s="223"/>
      <c r="EA27" s="223"/>
      <c r="EB27" s="223"/>
      <c r="EC27" s="223"/>
      <c r="ED27" s="223"/>
      <c r="EE27" s="223"/>
      <c r="EF27" s="223"/>
      <c r="EG27" s="223"/>
      <c r="EH27" s="223"/>
      <c r="EI27" s="223"/>
      <c r="EJ27" s="223"/>
      <c r="EK27" s="223"/>
      <c r="EL27" s="223"/>
      <c r="EM27" s="223"/>
      <c r="EN27" s="223"/>
      <c r="EO27" s="223"/>
      <c r="EP27" s="223"/>
      <c r="EQ27" s="223"/>
      <c r="ER27" s="223"/>
      <c r="ES27" s="223"/>
      <c r="ET27" s="223"/>
      <c r="EU27" s="223"/>
      <c r="EV27" s="223"/>
      <c r="EW27" s="223"/>
      <c r="EX27" s="223"/>
      <c r="EY27" s="223"/>
      <c r="EZ27" s="223"/>
      <c r="FA27" s="223"/>
      <c r="FB27" s="223"/>
      <c r="FC27" s="223"/>
      <c r="FD27" s="223"/>
      <c r="FE27" s="223"/>
      <c r="FF27" s="223"/>
      <c r="FG27" s="223"/>
      <c r="FH27" s="223"/>
      <c r="FI27" s="223"/>
      <c r="FJ27" s="223"/>
      <c r="FK27" s="223"/>
      <c r="FL27" s="223"/>
      <c r="FM27" s="223"/>
      <c r="FN27" s="223"/>
      <c r="FO27" s="223"/>
      <c r="FP27" s="223"/>
      <c r="FQ27" s="223"/>
      <c r="FR27" s="223"/>
      <c r="FS27" s="223"/>
      <c r="FT27" s="223"/>
      <c r="FU27" s="223"/>
      <c r="FV27" s="223"/>
      <c r="FW27" s="223"/>
      <c r="FX27" s="223"/>
      <c r="FY27" s="223"/>
      <c r="FZ27" s="223"/>
      <c r="GA27" s="223"/>
      <c r="GB27" s="223"/>
      <c r="GC27" s="223"/>
      <c r="GD27" s="223"/>
      <c r="GE27" s="223"/>
      <c r="GF27" s="223"/>
      <c r="GG27" s="223"/>
      <c r="GH27" s="223"/>
      <c r="GI27" s="223"/>
      <c r="GJ27" s="223"/>
      <c r="GK27" s="223"/>
      <c r="GL27" s="223"/>
      <c r="GM27" s="223"/>
      <c r="GN27" s="223"/>
      <c r="GO27" s="223"/>
      <c r="GP27" s="223"/>
      <c r="GQ27" s="223"/>
      <c r="GR27" s="223"/>
      <c r="GS27" s="223"/>
      <c r="GT27" s="223"/>
      <c r="GU27" s="223"/>
      <c r="GV27" s="223"/>
      <c r="GW27" s="223"/>
      <c r="GX27" s="223"/>
      <c r="GY27" s="223"/>
      <c r="GZ27" s="223"/>
      <c r="HA27" s="223"/>
      <c r="HB27" s="223"/>
      <c r="HC27" s="223"/>
      <c r="HD27" s="223"/>
      <c r="HE27" s="223"/>
      <c r="HF27" s="223"/>
      <c r="HG27" s="223"/>
      <c r="HH27" s="223"/>
      <c r="HI27" s="223"/>
      <c r="HJ27" s="223"/>
      <c r="HK27" s="223"/>
      <c r="HL27" s="223"/>
      <c r="HM27" s="223"/>
      <c r="HN27" s="223"/>
      <c r="HO27" s="223"/>
      <c r="HP27" s="223"/>
      <c r="HQ27" s="223"/>
      <c r="HR27" s="223"/>
      <c r="HS27" s="223"/>
      <c r="HT27" s="223"/>
      <c r="HU27" s="223"/>
      <c r="HV27" s="223"/>
      <c r="HW27" s="223"/>
      <c r="HX27" s="223"/>
      <c r="HY27" s="223"/>
    </row>
    <row r="28" s="308" customFormat="1" ht="26.1" customHeight="1" spans="1:233">
      <c r="A28" s="402" t="s">
        <v>91</v>
      </c>
      <c r="B28" s="365">
        <v>39767</v>
      </c>
      <c r="C28" s="361">
        <f>35910</f>
        <v>35910</v>
      </c>
      <c r="D28" s="361">
        <v>26512</v>
      </c>
      <c r="E28" s="403">
        <f t="shared" si="4"/>
        <v>73.8290169869117</v>
      </c>
      <c r="F28" s="403">
        <f>D28/I28*100</f>
        <v>34.2364213951807</v>
      </c>
      <c r="G28" s="361">
        <v>24330</v>
      </c>
      <c r="H28" s="403">
        <f t="shared" ref="H28:H31" si="8">G28/D28*100</f>
        <v>91.7697646348823</v>
      </c>
      <c r="I28" s="425">
        <v>77438</v>
      </c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  <c r="EN28" s="223"/>
      <c r="EO28" s="223"/>
      <c r="EP28" s="223"/>
      <c r="EQ28" s="223"/>
      <c r="ER28" s="223"/>
      <c r="ES28" s="223"/>
      <c r="ET28" s="223"/>
      <c r="EU28" s="223"/>
      <c r="EV28" s="223"/>
      <c r="EW28" s="223"/>
      <c r="EX28" s="223"/>
      <c r="EY28" s="223"/>
      <c r="EZ28" s="223"/>
      <c r="FA28" s="223"/>
      <c r="FB28" s="223"/>
      <c r="FC28" s="223"/>
      <c r="FD28" s="223"/>
      <c r="FE28" s="223"/>
      <c r="FF28" s="223"/>
      <c r="FG28" s="223"/>
      <c r="FH28" s="223"/>
      <c r="FI28" s="223"/>
      <c r="FJ28" s="223"/>
      <c r="FK28" s="223"/>
      <c r="FL28" s="223"/>
      <c r="FM28" s="223"/>
      <c r="FN28" s="223"/>
      <c r="FO28" s="223"/>
      <c r="FP28" s="223"/>
      <c r="FQ28" s="223"/>
      <c r="FR28" s="223"/>
      <c r="FS28" s="223"/>
      <c r="FT28" s="223"/>
      <c r="FU28" s="223"/>
      <c r="FV28" s="223"/>
      <c r="FW28" s="223"/>
      <c r="FX28" s="223"/>
      <c r="FY28" s="223"/>
      <c r="FZ28" s="223"/>
      <c r="GA28" s="223"/>
      <c r="GB28" s="223"/>
      <c r="GC28" s="223"/>
      <c r="GD28" s="223"/>
      <c r="GE28" s="223"/>
      <c r="GF28" s="223"/>
      <c r="GG28" s="223"/>
      <c r="GH28" s="223"/>
      <c r="GI28" s="223"/>
      <c r="GJ28" s="223"/>
      <c r="GK28" s="223"/>
      <c r="GL28" s="223"/>
      <c r="GM28" s="223"/>
      <c r="GN28" s="223"/>
      <c r="GO28" s="223"/>
      <c r="GP28" s="223"/>
      <c r="GQ28" s="223"/>
      <c r="GR28" s="223"/>
      <c r="GS28" s="223"/>
      <c r="GT28" s="223"/>
      <c r="GU28" s="223"/>
      <c r="GV28" s="223"/>
      <c r="GW28" s="223"/>
      <c r="GX28" s="223"/>
      <c r="GY28" s="223"/>
      <c r="GZ28" s="223"/>
      <c r="HA28" s="223"/>
      <c r="HB28" s="223"/>
      <c r="HC28" s="223"/>
      <c r="HD28" s="223"/>
      <c r="HE28" s="223"/>
      <c r="HF28" s="223"/>
      <c r="HG28" s="223"/>
      <c r="HH28" s="223"/>
      <c r="HI28" s="223"/>
      <c r="HJ28" s="223"/>
      <c r="HK28" s="223"/>
      <c r="HL28" s="223"/>
      <c r="HM28" s="223"/>
      <c r="HN28" s="223"/>
      <c r="HO28" s="223"/>
      <c r="HP28" s="223"/>
      <c r="HQ28" s="223"/>
      <c r="HR28" s="223"/>
      <c r="HS28" s="223"/>
      <c r="HT28" s="223"/>
      <c r="HU28" s="223"/>
      <c r="HV28" s="223"/>
      <c r="HW28" s="223"/>
      <c r="HX28" s="223"/>
      <c r="HY28" s="223"/>
    </row>
    <row r="29" s="308" customFormat="1" ht="26.1" customHeight="1" spans="1:233">
      <c r="A29" s="409" t="s">
        <v>92</v>
      </c>
      <c r="B29" s="365"/>
      <c r="C29" s="365"/>
      <c r="D29" s="365"/>
      <c r="E29" s="410"/>
      <c r="F29" s="410"/>
      <c r="G29" s="365"/>
      <c r="H29" s="410"/>
      <c r="I29" s="425">
        <v>310</v>
      </c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223"/>
      <c r="FK29" s="223"/>
      <c r="FL29" s="223"/>
      <c r="FM29" s="223"/>
      <c r="FN29" s="223"/>
      <c r="FO29" s="223"/>
      <c r="FP29" s="223"/>
      <c r="FQ29" s="223"/>
      <c r="FR29" s="223"/>
      <c r="FS29" s="223"/>
      <c r="FT29" s="223"/>
      <c r="FU29" s="223"/>
      <c r="FV29" s="223"/>
      <c r="FW29" s="223"/>
      <c r="FX29" s="223"/>
      <c r="FY29" s="223"/>
      <c r="FZ29" s="223"/>
      <c r="GA29" s="223"/>
      <c r="GB29" s="223"/>
      <c r="GC29" s="223"/>
      <c r="GD29" s="223"/>
      <c r="GE29" s="223"/>
      <c r="GF29" s="223"/>
      <c r="GG29" s="223"/>
      <c r="GH29" s="223"/>
      <c r="GI29" s="223"/>
      <c r="GJ29" s="223"/>
      <c r="GK29" s="223"/>
      <c r="GL29" s="223"/>
      <c r="GM29" s="223"/>
      <c r="GN29" s="223"/>
      <c r="GO29" s="223"/>
      <c r="GP29" s="223"/>
      <c r="GQ29" s="223"/>
      <c r="GR29" s="223"/>
      <c r="GS29" s="223"/>
      <c r="GT29" s="223"/>
      <c r="GU29" s="223"/>
      <c r="GV29" s="223"/>
      <c r="GW29" s="223"/>
      <c r="GX29" s="223"/>
      <c r="GY29" s="223"/>
      <c r="GZ29" s="223"/>
      <c r="HA29" s="223"/>
      <c r="HB29" s="223"/>
      <c r="HC29" s="223"/>
      <c r="HD29" s="223"/>
      <c r="HE29" s="223"/>
      <c r="HF29" s="223"/>
      <c r="HG29" s="223"/>
      <c r="HH29" s="223"/>
      <c r="HI29" s="223"/>
      <c r="HJ29" s="223"/>
      <c r="HK29" s="223"/>
      <c r="HL29" s="223"/>
      <c r="HM29" s="223"/>
      <c r="HN29" s="223"/>
      <c r="HO29" s="223"/>
      <c r="HP29" s="223"/>
      <c r="HQ29" s="223"/>
      <c r="HR29" s="223"/>
      <c r="HS29" s="223"/>
      <c r="HT29" s="223"/>
      <c r="HU29" s="223"/>
      <c r="HV29" s="223"/>
      <c r="HW29" s="223"/>
      <c r="HX29" s="223"/>
      <c r="HY29" s="223"/>
    </row>
    <row r="30" s="225" customFormat="1" ht="26.1" customHeight="1" spans="1:9">
      <c r="A30" s="411" t="s">
        <v>93</v>
      </c>
      <c r="B30" s="412">
        <v>432</v>
      </c>
      <c r="C30" s="412">
        <f>2950</f>
        <v>2950</v>
      </c>
      <c r="D30" s="412">
        <v>14550</v>
      </c>
      <c r="E30" s="413">
        <f>D30/C30*100</f>
        <v>493.220338983051</v>
      </c>
      <c r="F30" s="413">
        <f>D30/I29*100</f>
        <v>4693.54838709677</v>
      </c>
      <c r="G30" s="412">
        <v>750</v>
      </c>
      <c r="H30" s="413">
        <f t="shared" si="8"/>
        <v>5.15463917525773</v>
      </c>
      <c r="I30" s="427">
        <v>584</v>
      </c>
    </row>
    <row r="31" s="225" customFormat="1" ht="26.1" customHeight="1" spans="1:233">
      <c r="A31" s="414" t="s">
        <v>68</v>
      </c>
      <c r="B31" s="415">
        <f t="shared" ref="B31:G31" si="9">B6+B20</f>
        <v>343000</v>
      </c>
      <c r="C31" s="415">
        <f t="shared" si="9"/>
        <v>343000</v>
      </c>
      <c r="D31" s="415">
        <f t="shared" si="9"/>
        <v>343457</v>
      </c>
      <c r="E31" s="416">
        <f>D31/C31*100</f>
        <v>100.133236151603</v>
      </c>
      <c r="F31" s="416">
        <f>D31/I31*100</f>
        <v>103.741818170834</v>
      </c>
      <c r="G31" s="415">
        <f t="shared" si="9"/>
        <v>356800</v>
      </c>
      <c r="H31" s="416">
        <f t="shared" si="8"/>
        <v>103.884911357171</v>
      </c>
      <c r="I31" s="428">
        <f>I5</f>
        <v>331069</v>
      </c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3"/>
      <c r="FZ31" s="223"/>
      <c r="GA31" s="223"/>
      <c r="GB31" s="223"/>
      <c r="GC31" s="223"/>
      <c r="GD31" s="223"/>
      <c r="GE31" s="223"/>
      <c r="GF31" s="223"/>
      <c r="GG31" s="223"/>
      <c r="GH31" s="223"/>
      <c r="GI31" s="223"/>
      <c r="GJ31" s="223"/>
      <c r="GK31" s="223"/>
      <c r="GL31" s="223"/>
      <c r="GM31" s="223"/>
      <c r="GN31" s="223"/>
      <c r="GO31" s="223"/>
      <c r="GP31" s="223"/>
      <c r="GQ31" s="223"/>
      <c r="GR31" s="223"/>
      <c r="GS31" s="223"/>
      <c r="GT31" s="223"/>
      <c r="GU31" s="223"/>
      <c r="GV31" s="223"/>
      <c r="GW31" s="223"/>
      <c r="GX31" s="223"/>
      <c r="GY31" s="223"/>
      <c r="GZ31" s="223"/>
      <c r="HA31" s="223"/>
      <c r="HB31" s="223"/>
      <c r="HC31" s="223"/>
      <c r="HD31" s="223"/>
      <c r="HE31" s="223"/>
      <c r="HF31" s="223"/>
      <c r="HG31" s="223"/>
      <c r="HH31" s="223"/>
      <c r="HI31" s="223"/>
      <c r="HJ31" s="223"/>
      <c r="HK31" s="223"/>
      <c r="HL31" s="223"/>
      <c r="HM31" s="223"/>
      <c r="HN31" s="223"/>
      <c r="HO31" s="223"/>
      <c r="HP31" s="223"/>
      <c r="HQ31" s="223"/>
      <c r="HR31" s="223"/>
      <c r="HS31" s="223"/>
      <c r="HT31" s="223"/>
      <c r="HU31" s="223"/>
      <c r="HV31" s="223"/>
      <c r="HW31" s="223"/>
      <c r="HX31" s="223"/>
      <c r="HY31" s="223"/>
    </row>
    <row r="32" s="308" customFormat="1" ht="26.1" customHeight="1" spans="1:233">
      <c r="A32" s="417" t="s">
        <v>94</v>
      </c>
      <c r="B32" s="418">
        <v>45790</v>
      </c>
      <c r="C32" s="418">
        <v>45790</v>
      </c>
      <c r="D32" s="418">
        <v>45790</v>
      </c>
      <c r="E32" s="419"/>
      <c r="F32" s="419"/>
      <c r="G32" s="418">
        <v>45790</v>
      </c>
      <c r="H32" s="420"/>
      <c r="I32" s="425">
        <v>45790</v>
      </c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23"/>
      <c r="FS32" s="223"/>
      <c r="FT32" s="223"/>
      <c r="FU32" s="223"/>
      <c r="FV32" s="223"/>
      <c r="FW32" s="223"/>
      <c r="FX32" s="223"/>
      <c r="FY32" s="223"/>
      <c r="FZ32" s="223"/>
      <c r="GA32" s="223"/>
      <c r="GB32" s="223"/>
      <c r="GC32" s="223"/>
      <c r="GD32" s="223"/>
      <c r="GE32" s="223"/>
      <c r="GF32" s="223"/>
      <c r="GG32" s="223"/>
      <c r="GH32" s="223"/>
      <c r="GI32" s="223"/>
      <c r="GJ32" s="223"/>
      <c r="GK32" s="223"/>
      <c r="GL32" s="223"/>
      <c r="GM32" s="223"/>
      <c r="GN32" s="223"/>
      <c r="GO32" s="223"/>
      <c r="GP32" s="223"/>
      <c r="GQ32" s="223"/>
      <c r="GR32" s="223"/>
      <c r="GS32" s="223"/>
      <c r="GT32" s="223"/>
      <c r="GU32" s="223"/>
      <c r="GV32" s="223"/>
      <c r="GW32" s="223"/>
      <c r="GX32" s="223"/>
      <c r="GY32" s="223"/>
      <c r="GZ32" s="223"/>
      <c r="HA32" s="223"/>
      <c r="HB32" s="223"/>
      <c r="HC32" s="223"/>
      <c r="HD32" s="223"/>
      <c r="HE32" s="223"/>
      <c r="HF32" s="223"/>
      <c r="HG32" s="223"/>
      <c r="HH32" s="223"/>
      <c r="HI32" s="223"/>
      <c r="HJ32" s="223"/>
      <c r="HK32" s="223"/>
      <c r="HL32" s="223"/>
      <c r="HM32" s="223"/>
      <c r="HN32" s="223"/>
      <c r="HO32" s="223"/>
      <c r="HP32" s="223"/>
      <c r="HQ32" s="223"/>
      <c r="HR32" s="223"/>
      <c r="HS32" s="223"/>
      <c r="HT32" s="223"/>
      <c r="HU32" s="223"/>
      <c r="HV32" s="223"/>
      <c r="HW32" s="223"/>
      <c r="HX32" s="223"/>
      <c r="HY32" s="223"/>
    </row>
    <row r="33" s="308" customFormat="1" ht="26.1" customHeight="1" spans="1:233">
      <c r="A33" s="417" t="s">
        <v>95</v>
      </c>
      <c r="B33" s="418">
        <f>263155</f>
        <v>263155</v>
      </c>
      <c r="C33" s="418">
        <v>265910</v>
      </c>
      <c r="D33" s="418">
        <v>265910</v>
      </c>
      <c r="E33" s="419"/>
      <c r="F33" s="419"/>
      <c r="G33" s="418">
        <f>177593-45790</f>
        <v>131803</v>
      </c>
      <c r="H33" s="420"/>
      <c r="I33" s="425">
        <f>267232+21007</f>
        <v>288239</v>
      </c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  <c r="EN33" s="223"/>
      <c r="EO33" s="223"/>
      <c r="EP33" s="223"/>
      <c r="EQ33" s="223"/>
      <c r="ER33" s="223"/>
      <c r="ES33" s="223"/>
      <c r="ET33" s="223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3"/>
      <c r="FF33" s="223"/>
      <c r="FG33" s="223"/>
      <c r="FH33" s="223"/>
      <c r="FI33" s="223"/>
      <c r="FJ33" s="223"/>
      <c r="FK33" s="223"/>
      <c r="FL33" s="223"/>
      <c r="FM33" s="223"/>
      <c r="FN33" s="223"/>
      <c r="FO33" s="223"/>
      <c r="FP33" s="223"/>
      <c r="FQ33" s="223"/>
      <c r="FR33" s="223"/>
      <c r="FS33" s="223"/>
      <c r="FT33" s="223"/>
      <c r="FU33" s="223"/>
      <c r="FV33" s="223"/>
      <c r="FW33" s="223"/>
      <c r="FX33" s="223"/>
      <c r="FY33" s="223"/>
      <c r="FZ33" s="223"/>
      <c r="GA33" s="223"/>
      <c r="GB33" s="223"/>
      <c r="GC33" s="223"/>
      <c r="GD33" s="223"/>
      <c r="GE33" s="223"/>
      <c r="GF33" s="223"/>
      <c r="GG33" s="223"/>
      <c r="GH33" s="223"/>
      <c r="GI33" s="223"/>
      <c r="GJ33" s="223"/>
      <c r="GK33" s="223"/>
      <c r="GL33" s="223"/>
      <c r="GM33" s="223"/>
      <c r="GN33" s="223"/>
      <c r="GO33" s="223"/>
      <c r="GP33" s="223"/>
      <c r="GQ33" s="223"/>
      <c r="GR33" s="223"/>
      <c r="GS33" s="223"/>
      <c r="GT33" s="223"/>
      <c r="GU33" s="223"/>
      <c r="GV33" s="223"/>
      <c r="GW33" s="223"/>
      <c r="GX33" s="223"/>
      <c r="GY33" s="223"/>
      <c r="GZ33" s="223"/>
      <c r="HA33" s="223"/>
      <c r="HB33" s="223"/>
      <c r="HC33" s="223"/>
      <c r="HD33" s="223"/>
      <c r="HE33" s="223"/>
      <c r="HF33" s="223"/>
      <c r="HG33" s="223"/>
      <c r="HH33" s="223"/>
      <c r="HI33" s="223"/>
      <c r="HJ33" s="223"/>
      <c r="HK33" s="223"/>
      <c r="HL33" s="223"/>
      <c r="HM33" s="223"/>
      <c r="HN33" s="223"/>
      <c r="HO33" s="223"/>
      <c r="HP33" s="223"/>
      <c r="HQ33" s="223"/>
      <c r="HR33" s="223"/>
      <c r="HS33" s="223"/>
      <c r="HT33" s="223"/>
      <c r="HU33" s="223"/>
      <c r="HV33" s="223"/>
      <c r="HW33" s="223"/>
      <c r="HX33" s="223"/>
      <c r="HY33" s="223"/>
    </row>
    <row r="34" s="308" customFormat="1" ht="26.1" customHeight="1" spans="1:233">
      <c r="A34" s="417" t="s">
        <v>96</v>
      </c>
      <c r="B34" s="418"/>
      <c r="C34" s="418">
        <v>28300</v>
      </c>
      <c r="D34" s="418">
        <v>28300</v>
      </c>
      <c r="E34" s="419"/>
      <c r="F34" s="419"/>
      <c r="G34" s="418"/>
      <c r="H34" s="420"/>
      <c r="I34" s="425">
        <v>8200</v>
      </c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3"/>
      <c r="ET34" s="223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3"/>
      <c r="FZ34" s="223"/>
      <c r="GA34" s="223"/>
      <c r="GB34" s="223"/>
      <c r="GC34" s="223"/>
      <c r="GD34" s="223"/>
      <c r="GE34" s="223"/>
      <c r="GF34" s="223"/>
      <c r="GG34" s="223"/>
      <c r="GH34" s="223"/>
      <c r="GI34" s="223"/>
      <c r="GJ34" s="223"/>
      <c r="GK34" s="223"/>
      <c r="GL34" s="223"/>
      <c r="GM34" s="223"/>
      <c r="GN34" s="223"/>
      <c r="GO34" s="223"/>
      <c r="GP34" s="223"/>
      <c r="GQ34" s="223"/>
      <c r="GR34" s="223"/>
      <c r="GS34" s="223"/>
      <c r="GT34" s="223"/>
      <c r="GU34" s="223"/>
      <c r="GV34" s="223"/>
      <c r="GW34" s="223"/>
      <c r="GX34" s="223"/>
      <c r="GY34" s="223"/>
      <c r="GZ34" s="223"/>
      <c r="HA34" s="223"/>
      <c r="HB34" s="223"/>
      <c r="HC34" s="223"/>
      <c r="HD34" s="223"/>
      <c r="HE34" s="223"/>
      <c r="HF34" s="223"/>
      <c r="HG34" s="223"/>
      <c r="HH34" s="223"/>
      <c r="HI34" s="223"/>
      <c r="HJ34" s="223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3"/>
      <c r="HX34" s="223"/>
      <c r="HY34" s="223"/>
    </row>
    <row r="35" s="308" customFormat="1" ht="26.1" customHeight="1" spans="1:233">
      <c r="A35" s="417" t="s">
        <v>97</v>
      </c>
      <c r="B35" s="418"/>
      <c r="C35" s="418">
        <v>127500</v>
      </c>
      <c r="D35" s="418">
        <v>127500</v>
      </c>
      <c r="E35" s="419"/>
      <c r="F35" s="419"/>
      <c r="G35" s="418"/>
      <c r="H35" s="420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  <c r="EN35" s="223"/>
      <c r="EO35" s="223"/>
      <c r="EP35" s="223"/>
      <c r="EQ35" s="223"/>
      <c r="ER35" s="223"/>
      <c r="ES35" s="223"/>
      <c r="ET35" s="223"/>
      <c r="EU35" s="223"/>
      <c r="EV35" s="223"/>
      <c r="EW35" s="223"/>
      <c r="EX35" s="223"/>
      <c r="EY35" s="223"/>
      <c r="EZ35" s="223"/>
      <c r="FA35" s="223"/>
      <c r="FB35" s="223"/>
      <c r="FC35" s="223"/>
      <c r="FD35" s="223"/>
      <c r="FE35" s="223"/>
      <c r="FF35" s="223"/>
      <c r="FG35" s="223"/>
      <c r="FH35" s="223"/>
      <c r="FI35" s="223"/>
      <c r="FJ35" s="223"/>
      <c r="FK35" s="223"/>
      <c r="FL35" s="223"/>
      <c r="FM35" s="223"/>
      <c r="FN35" s="223"/>
      <c r="FO35" s="223"/>
      <c r="FP35" s="223"/>
      <c r="FQ35" s="223"/>
      <c r="FR35" s="223"/>
      <c r="FS35" s="223"/>
      <c r="FT35" s="223"/>
      <c r="FU35" s="223"/>
      <c r="FV35" s="223"/>
      <c r="FW35" s="223"/>
      <c r="FX35" s="223"/>
      <c r="FY35" s="223"/>
      <c r="FZ35" s="223"/>
      <c r="GA35" s="223"/>
      <c r="GB35" s="223"/>
      <c r="GC35" s="223"/>
      <c r="GD35" s="223"/>
      <c r="GE35" s="223"/>
      <c r="GF35" s="223"/>
      <c r="GG35" s="223"/>
      <c r="GH35" s="223"/>
      <c r="GI35" s="223"/>
      <c r="GJ35" s="223"/>
      <c r="GK35" s="223"/>
      <c r="GL35" s="223"/>
      <c r="GM35" s="223"/>
      <c r="GN35" s="223"/>
      <c r="GO35" s="223"/>
      <c r="GP35" s="223"/>
      <c r="GQ35" s="223"/>
      <c r="GR35" s="223"/>
      <c r="GS35" s="223"/>
      <c r="GT35" s="223"/>
      <c r="GU35" s="223"/>
      <c r="GV35" s="223"/>
      <c r="GW35" s="223"/>
      <c r="GX35" s="223"/>
      <c r="GY35" s="223"/>
      <c r="GZ35" s="223"/>
      <c r="HA35" s="223"/>
      <c r="HB35" s="223"/>
      <c r="HC35" s="223"/>
      <c r="HD35" s="223"/>
      <c r="HE35" s="223"/>
      <c r="HF35" s="223"/>
      <c r="HG35" s="223"/>
      <c r="HH35" s="223"/>
      <c r="HI35" s="223"/>
      <c r="HJ35" s="223"/>
      <c r="HK35" s="223"/>
      <c r="HL35" s="223"/>
      <c r="HM35" s="223"/>
      <c r="HN35" s="223"/>
      <c r="HO35" s="223"/>
      <c r="HP35" s="223"/>
      <c r="HQ35" s="223"/>
      <c r="HR35" s="223"/>
      <c r="HS35" s="223"/>
      <c r="HT35" s="223"/>
      <c r="HU35" s="223"/>
      <c r="HV35" s="223"/>
      <c r="HW35" s="223"/>
      <c r="HX35" s="223"/>
      <c r="HY35" s="223"/>
    </row>
    <row r="36" s="308" customFormat="1" ht="26.1" customHeight="1" spans="1:233">
      <c r="A36" s="417" t="s">
        <v>98</v>
      </c>
      <c r="B36" s="418">
        <v>1500</v>
      </c>
      <c r="C36" s="421">
        <v>40410</v>
      </c>
      <c r="D36" s="421">
        <v>40410</v>
      </c>
      <c r="E36" s="419"/>
      <c r="F36" s="419"/>
      <c r="G36" s="418">
        <v>36275</v>
      </c>
      <c r="H36" s="420"/>
      <c r="I36" s="425">
        <v>19945</v>
      </c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  <c r="EN36" s="223"/>
      <c r="EO36" s="223"/>
      <c r="EP36" s="223"/>
      <c r="EQ36" s="223"/>
      <c r="ER36" s="223"/>
      <c r="ES36" s="223"/>
      <c r="ET36" s="223"/>
      <c r="EU36" s="223"/>
      <c r="EV36" s="223"/>
      <c r="EW36" s="223"/>
      <c r="EX36" s="223"/>
      <c r="EY36" s="223"/>
      <c r="EZ36" s="223"/>
      <c r="FA36" s="223"/>
      <c r="FB36" s="223"/>
      <c r="FC36" s="223"/>
      <c r="FD36" s="223"/>
      <c r="FE36" s="223"/>
      <c r="FF36" s="223"/>
      <c r="FG36" s="223"/>
      <c r="FH36" s="223"/>
      <c r="FI36" s="223"/>
      <c r="FJ36" s="223"/>
      <c r="FK36" s="223"/>
      <c r="FL36" s="223"/>
      <c r="FM36" s="223"/>
      <c r="FN36" s="223"/>
      <c r="FO36" s="223"/>
      <c r="FP36" s="223"/>
      <c r="FQ36" s="223"/>
      <c r="FR36" s="223"/>
      <c r="FS36" s="223"/>
      <c r="FT36" s="223"/>
      <c r="FU36" s="223"/>
      <c r="FV36" s="223"/>
      <c r="FW36" s="223"/>
      <c r="FX36" s="223"/>
      <c r="FY36" s="223"/>
      <c r="FZ36" s="223"/>
      <c r="GA36" s="223"/>
      <c r="GB36" s="223"/>
      <c r="GC36" s="223"/>
      <c r="GD36" s="223"/>
      <c r="GE36" s="223"/>
      <c r="GF36" s="223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223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3"/>
      <c r="HN36" s="223"/>
      <c r="HO36" s="223"/>
      <c r="HP36" s="223"/>
      <c r="HQ36" s="223"/>
      <c r="HR36" s="223"/>
      <c r="HS36" s="223"/>
      <c r="HT36" s="223"/>
      <c r="HU36" s="223"/>
      <c r="HV36" s="223"/>
      <c r="HW36" s="223"/>
      <c r="HX36" s="223"/>
      <c r="HY36" s="223"/>
    </row>
    <row r="37" s="308" customFormat="1" ht="26.1" customHeight="1" spans="1:233">
      <c r="A37" s="417" t="s">
        <v>99</v>
      </c>
      <c r="B37" s="418">
        <f>141000+1500+4030-1800</f>
        <v>144730</v>
      </c>
      <c r="C37" s="421">
        <v>117739</v>
      </c>
      <c r="D37" s="421">
        <f>117739-457</f>
        <v>117282</v>
      </c>
      <c r="E37" s="419"/>
      <c r="F37" s="419"/>
      <c r="G37" s="418">
        <v>100133</v>
      </c>
      <c r="H37" s="420"/>
      <c r="I37" s="425">
        <v>185</v>
      </c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3"/>
      <c r="BR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L37" s="223"/>
      <c r="CM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3"/>
      <c r="DV37" s="223"/>
      <c r="DW37" s="223"/>
      <c r="DX37" s="223"/>
      <c r="DY37" s="223"/>
      <c r="DZ37" s="223"/>
      <c r="EA37" s="223"/>
      <c r="EB37" s="223"/>
      <c r="EC37" s="223"/>
      <c r="ED37" s="223"/>
      <c r="EE37" s="223"/>
      <c r="EF37" s="223"/>
      <c r="EG37" s="223"/>
      <c r="EH37" s="223"/>
      <c r="EI37" s="223"/>
      <c r="EJ37" s="223"/>
      <c r="EK37" s="223"/>
      <c r="EL37" s="223"/>
      <c r="EM37" s="223"/>
      <c r="EN37" s="223"/>
      <c r="EO37" s="223"/>
      <c r="EP37" s="223"/>
      <c r="EQ37" s="223"/>
      <c r="ER37" s="223"/>
      <c r="ES37" s="223"/>
      <c r="ET37" s="223"/>
      <c r="EU37" s="223"/>
      <c r="EV37" s="223"/>
      <c r="EW37" s="223"/>
      <c r="EX37" s="223"/>
      <c r="EY37" s="223"/>
      <c r="EZ37" s="223"/>
      <c r="FA37" s="223"/>
      <c r="FB37" s="223"/>
      <c r="FC37" s="223"/>
      <c r="FD37" s="223"/>
      <c r="FE37" s="223"/>
      <c r="FF37" s="223"/>
      <c r="FG37" s="223"/>
      <c r="FH37" s="223"/>
      <c r="FI37" s="223"/>
      <c r="FJ37" s="223"/>
      <c r="FK37" s="223"/>
      <c r="FL37" s="223"/>
      <c r="FM37" s="223"/>
      <c r="FN37" s="223"/>
      <c r="FO37" s="223"/>
      <c r="FP37" s="223"/>
      <c r="FQ37" s="223"/>
      <c r="FR37" s="223"/>
      <c r="FS37" s="223"/>
      <c r="FT37" s="223"/>
      <c r="FU37" s="223"/>
      <c r="FV37" s="223"/>
      <c r="FW37" s="223"/>
      <c r="FX37" s="223"/>
      <c r="FY37" s="223"/>
      <c r="FZ37" s="223"/>
      <c r="GA37" s="223"/>
      <c r="GB37" s="223"/>
      <c r="GC37" s="223"/>
      <c r="GD37" s="223"/>
      <c r="GE37" s="223"/>
      <c r="GF37" s="223"/>
      <c r="GG37" s="223"/>
      <c r="GH37" s="223"/>
      <c r="GI37" s="223"/>
      <c r="GJ37" s="223"/>
      <c r="GK37" s="223"/>
      <c r="GL37" s="223"/>
      <c r="GM37" s="223"/>
      <c r="GN37" s="223"/>
      <c r="GO37" s="223"/>
      <c r="GP37" s="223"/>
      <c r="GQ37" s="223"/>
      <c r="GR37" s="223"/>
      <c r="GS37" s="223"/>
      <c r="GT37" s="223"/>
      <c r="GU37" s="223"/>
      <c r="GV37" s="223"/>
      <c r="GW37" s="223"/>
      <c r="GX37" s="223"/>
      <c r="GY37" s="223"/>
      <c r="GZ37" s="223"/>
      <c r="HA37" s="223"/>
      <c r="HB37" s="223"/>
      <c r="HC37" s="223"/>
      <c r="HD37" s="223"/>
      <c r="HE37" s="223"/>
      <c r="HF37" s="223"/>
      <c r="HG37" s="223"/>
      <c r="HH37" s="223"/>
      <c r="HI37" s="223"/>
      <c r="HJ37" s="223"/>
      <c r="HK37" s="223"/>
      <c r="HL37" s="223"/>
      <c r="HM37" s="223"/>
      <c r="HN37" s="223"/>
      <c r="HO37" s="223"/>
      <c r="HP37" s="223"/>
      <c r="HQ37" s="223"/>
      <c r="HR37" s="223"/>
      <c r="HS37" s="223"/>
      <c r="HT37" s="223"/>
      <c r="HU37" s="223"/>
      <c r="HV37" s="223"/>
      <c r="HW37" s="223"/>
      <c r="HX37" s="223"/>
      <c r="HY37" s="223"/>
    </row>
    <row r="38" s="308" customFormat="1" ht="26.1" customHeight="1" spans="1:233">
      <c r="A38" s="417" t="s">
        <v>100</v>
      </c>
      <c r="B38" s="418"/>
      <c r="C38" s="421">
        <v>8348</v>
      </c>
      <c r="D38" s="421">
        <v>8348</v>
      </c>
      <c r="E38" s="419"/>
      <c r="F38" s="419"/>
      <c r="G38" s="418">
        <v>41360</v>
      </c>
      <c r="H38" s="420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3"/>
      <c r="BV38" s="223"/>
      <c r="BW38" s="223"/>
      <c r="BX38" s="223"/>
      <c r="BY38" s="223"/>
      <c r="BZ38" s="223"/>
      <c r="CA38" s="223"/>
      <c r="CB38" s="223"/>
      <c r="CC38" s="223"/>
      <c r="CD38" s="223"/>
      <c r="CE38" s="223"/>
      <c r="CF38" s="223"/>
      <c r="CG38" s="223"/>
      <c r="CH38" s="223"/>
      <c r="CI38" s="223"/>
      <c r="CJ38" s="223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3"/>
      <c r="DO38" s="223"/>
      <c r="DP38" s="223"/>
      <c r="DQ38" s="223"/>
      <c r="DR38" s="223"/>
      <c r="DS38" s="223"/>
      <c r="DT38" s="223"/>
      <c r="DU38" s="223"/>
      <c r="DV38" s="223"/>
      <c r="DW38" s="223"/>
      <c r="DX38" s="223"/>
      <c r="DY38" s="223"/>
      <c r="DZ38" s="223"/>
      <c r="EA38" s="223"/>
      <c r="EB38" s="223"/>
      <c r="EC38" s="223"/>
      <c r="ED38" s="223"/>
      <c r="EE38" s="223"/>
      <c r="EF38" s="223"/>
      <c r="EG38" s="223"/>
      <c r="EH38" s="223"/>
      <c r="EI38" s="223"/>
      <c r="EJ38" s="223"/>
      <c r="EK38" s="223"/>
      <c r="EL38" s="223"/>
      <c r="EM38" s="223"/>
      <c r="EN38" s="223"/>
      <c r="EO38" s="223"/>
      <c r="EP38" s="223"/>
      <c r="EQ38" s="223"/>
      <c r="ER38" s="223"/>
      <c r="ES38" s="223"/>
      <c r="ET38" s="223"/>
      <c r="EU38" s="223"/>
      <c r="EV38" s="223"/>
      <c r="EW38" s="223"/>
      <c r="EX38" s="223"/>
      <c r="EY38" s="223"/>
      <c r="EZ38" s="223"/>
      <c r="FA38" s="223"/>
      <c r="FB38" s="223"/>
      <c r="FC38" s="223"/>
      <c r="FD38" s="223"/>
      <c r="FE38" s="223"/>
      <c r="FF38" s="223"/>
      <c r="FG38" s="223"/>
      <c r="FH38" s="223"/>
      <c r="FI38" s="223"/>
      <c r="FJ38" s="223"/>
      <c r="FK38" s="223"/>
      <c r="FL38" s="223"/>
      <c r="FM38" s="223"/>
      <c r="FN38" s="223"/>
      <c r="FO38" s="223"/>
      <c r="FP38" s="223"/>
      <c r="FQ38" s="223"/>
      <c r="FR38" s="223"/>
      <c r="FS38" s="223"/>
      <c r="FT38" s="223"/>
      <c r="FU38" s="223"/>
      <c r="FV38" s="223"/>
      <c r="FW38" s="223"/>
      <c r="FX38" s="223"/>
      <c r="FY38" s="223"/>
      <c r="FZ38" s="223"/>
      <c r="GA38" s="223"/>
      <c r="GB38" s="223"/>
      <c r="GC38" s="223"/>
      <c r="GD38" s="223"/>
      <c r="GE38" s="223"/>
      <c r="GF38" s="223"/>
      <c r="GG38" s="223"/>
      <c r="GH38" s="223"/>
      <c r="GI38" s="223"/>
      <c r="GJ38" s="223"/>
      <c r="GK38" s="223"/>
      <c r="GL38" s="223"/>
      <c r="GM38" s="223"/>
      <c r="GN38" s="223"/>
      <c r="GO38" s="223"/>
      <c r="GP38" s="223"/>
      <c r="GQ38" s="223"/>
      <c r="GR38" s="223"/>
      <c r="GS38" s="223"/>
      <c r="GT38" s="223"/>
      <c r="GU38" s="223"/>
      <c r="GV38" s="223"/>
      <c r="GW38" s="223"/>
      <c r="GX38" s="223"/>
      <c r="GY38" s="223"/>
      <c r="GZ38" s="223"/>
      <c r="HA38" s="223"/>
      <c r="HB38" s="223"/>
      <c r="HC38" s="223"/>
      <c r="HD38" s="223"/>
      <c r="HE38" s="223"/>
      <c r="HF38" s="223"/>
      <c r="HG38" s="223"/>
      <c r="HH38" s="223"/>
      <c r="HI38" s="223"/>
      <c r="HJ38" s="223"/>
      <c r="HK38" s="223"/>
      <c r="HL38" s="223"/>
      <c r="HM38" s="223"/>
      <c r="HN38" s="223"/>
      <c r="HO38" s="223"/>
      <c r="HP38" s="223"/>
      <c r="HQ38" s="223"/>
      <c r="HR38" s="223"/>
      <c r="HS38" s="223"/>
      <c r="HT38" s="223"/>
      <c r="HU38" s="223"/>
      <c r="HV38" s="223"/>
      <c r="HW38" s="223"/>
      <c r="HX38" s="223"/>
      <c r="HY38" s="223"/>
    </row>
    <row r="39" s="308" customFormat="1" ht="26.1" customHeight="1" spans="1:233">
      <c r="A39" s="417" t="s">
        <v>101</v>
      </c>
      <c r="B39" s="418">
        <f>58477+68+30</f>
        <v>58575</v>
      </c>
      <c r="C39" s="418">
        <v>54661</v>
      </c>
      <c r="D39" s="418">
        <v>54661</v>
      </c>
      <c r="E39" s="419"/>
      <c r="F39" s="419"/>
      <c r="G39" s="418">
        <v>54661</v>
      </c>
      <c r="H39" s="420"/>
      <c r="I39" s="429">
        <v>58477</v>
      </c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223"/>
      <c r="DP39" s="223"/>
      <c r="DQ39" s="223"/>
      <c r="DR39" s="223"/>
      <c r="DS39" s="223"/>
      <c r="DT39" s="223"/>
      <c r="DU39" s="223"/>
      <c r="DV39" s="223"/>
      <c r="DW39" s="223"/>
      <c r="DX39" s="223"/>
      <c r="DY39" s="223"/>
      <c r="DZ39" s="223"/>
      <c r="EA39" s="223"/>
      <c r="EB39" s="223"/>
      <c r="EC39" s="223"/>
      <c r="ED39" s="223"/>
      <c r="EE39" s="223"/>
      <c r="EF39" s="223"/>
      <c r="EG39" s="223"/>
      <c r="EH39" s="223"/>
      <c r="EI39" s="223"/>
      <c r="EJ39" s="223"/>
      <c r="EK39" s="223"/>
      <c r="EL39" s="223"/>
      <c r="EM39" s="223"/>
      <c r="EN39" s="223"/>
      <c r="EO39" s="223"/>
      <c r="EP39" s="223"/>
      <c r="EQ39" s="223"/>
      <c r="ER39" s="223"/>
      <c r="ES39" s="223"/>
      <c r="ET39" s="223"/>
      <c r="EU39" s="223"/>
      <c r="EV39" s="223"/>
      <c r="EW39" s="223"/>
      <c r="EX39" s="223"/>
      <c r="EY39" s="223"/>
      <c r="EZ39" s="223"/>
      <c r="FA39" s="223"/>
      <c r="FB39" s="223"/>
      <c r="FC39" s="223"/>
      <c r="FD39" s="223"/>
      <c r="FE39" s="223"/>
      <c r="FF39" s="223"/>
      <c r="FG39" s="223"/>
      <c r="FH39" s="223"/>
      <c r="FI39" s="223"/>
      <c r="FJ39" s="223"/>
      <c r="FK39" s="223"/>
      <c r="FL39" s="223"/>
      <c r="FM39" s="223"/>
      <c r="FN39" s="223"/>
      <c r="FO39" s="223"/>
      <c r="FP39" s="223"/>
      <c r="FQ39" s="223"/>
      <c r="FR39" s="223"/>
      <c r="FS39" s="223"/>
      <c r="FT39" s="223"/>
      <c r="FU39" s="223"/>
      <c r="FV39" s="223"/>
      <c r="FW39" s="223"/>
      <c r="FX39" s="223"/>
      <c r="FY39" s="223"/>
      <c r="FZ39" s="223"/>
      <c r="GA39" s="223"/>
      <c r="GB39" s="223"/>
      <c r="GC39" s="223"/>
      <c r="GD39" s="223"/>
      <c r="GE39" s="223"/>
      <c r="GF39" s="223"/>
      <c r="GG39" s="223"/>
      <c r="GH39" s="223"/>
      <c r="GI39" s="223"/>
      <c r="GJ39" s="223"/>
      <c r="GK39" s="223"/>
      <c r="GL39" s="223"/>
      <c r="GM39" s="223"/>
      <c r="GN39" s="223"/>
      <c r="GO39" s="223"/>
      <c r="GP39" s="223"/>
      <c r="GQ39" s="223"/>
      <c r="GR39" s="223"/>
      <c r="GS39" s="223"/>
      <c r="GT39" s="223"/>
      <c r="GU39" s="223"/>
      <c r="GV39" s="223"/>
      <c r="GW39" s="223"/>
      <c r="GX39" s="223"/>
      <c r="GY39" s="223"/>
      <c r="GZ39" s="223"/>
      <c r="HA39" s="223"/>
      <c r="HB39" s="223"/>
      <c r="HC39" s="223"/>
      <c r="HD39" s="223"/>
      <c r="HE39" s="223"/>
      <c r="HF39" s="223"/>
      <c r="HG39" s="223"/>
      <c r="HH39" s="223"/>
      <c r="HI39" s="223"/>
      <c r="HJ39" s="223"/>
      <c r="HK39" s="223"/>
      <c r="HL39" s="223"/>
      <c r="HM39" s="223"/>
      <c r="HN39" s="223"/>
      <c r="HO39" s="223"/>
      <c r="HP39" s="223"/>
      <c r="HQ39" s="223"/>
      <c r="HR39" s="223"/>
      <c r="HS39" s="223"/>
      <c r="HT39" s="223"/>
      <c r="HU39" s="223"/>
      <c r="HV39" s="223"/>
      <c r="HW39" s="223"/>
      <c r="HX39" s="223"/>
      <c r="HY39" s="223"/>
    </row>
    <row r="40" s="308" customFormat="1" ht="25" customHeight="1" spans="1:233">
      <c r="A40" s="398" t="s">
        <v>102</v>
      </c>
      <c r="B40" s="415">
        <f t="shared" ref="B40:G40" si="10">B31+B32+B33+B36+B34+B35+B37+B38-B39</f>
        <v>739600</v>
      </c>
      <c r="C40" s="415">
        <f t="shared" si="10"/>
        <v>922336</v>
      </c>
      <c r="D40" s="415">
        <f t="shared" si="10"/>
        <v>922336</v>
      </c>
      <c r="E40" s="422"/>
      <c r="F40" s="422"/>
      <c r="G40" s="415">
        <f t="shared" si="10"/>
        <v>657500</v>
      </c>
      <c r="H40" s="423"/>
      <c r="I40" s="415">
        <f>I31+I32+I33+I36+I34+I35+I37+I38-I39</f>
        <v>634951</v>
      </c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3"/>
      <c r="CU40" s="223"/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  <c r="DG40" s="223"/>
      <c r="DH40" s="223"/>
      <c r="DI40" s="223"/>
      <c r="DJ40" s="223"/>
      <c r="DK40" s="223"/>
      <c r="DL40" s="223"/>
      <c r="DM40" s="223"/>
      <c r="DN40" s="223"/>
      <c r="DO40" s="223"/>
      <c r="DP40" s="223"/>
      <c r="DQ40" s="223"/>
      <c r="DR40" s="223"/>
      <c r="DS40" s="223"/>
      <c r="DT40" s="223"/>
      <c r="DU40" s="223"/>
      <c r="DV40" s="223"/>
      <c r="DW40" s="223"/>
      <c r="DX40" s="223"/>
      <c r="DY40" s="223"/>
      <c r="DZ40" s="223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  <c r="EN40" s="223"/>
      <c r="EO40" s="223"/>
      <c r="EP40" s="223"/>
      <c r="EQ40" s="223"/>
      <c r="ER40" s="223"/>
      <c r="ES40" s="223"/>
      <c r="ET40" s="223"/>
      <c r="EU40" s="223"/>
      <c r="EV40" s="223"/>
      <c r="EW40" s="223"/>
      <c r="EX40" s="223"/>
      <c r="EY40" s="223"/>
      <c r="EZ40" s="223"/>
      <c r="FA40" s="223"/>
      <c r="FB40" s="223"/>
      <c r="FC40" s="223"/>
      <c r="FD40" s="223"/>
      <c r="FE40" s="223"/>
      <c r="FF40" s="223"/>
      <c r="FG40" s="223"/>
      <c r="FH40" s="223"/>
      <c r="FI40" s="223"/>
      <c r="FJ40" s="223"/>
      <c r="FK40" s="223"/>
      <c r="FL40" s="223"/>
      <c r="FM40" s="223"/>
      <c r="FN40" s="223"/>
      <c r="FO40" s="223"/>
      <c r="FP40" s="223"/>
      <c r="FQ40" s="223"/>
      <c r="FR40" s="223"/>
      <c r="FS40" s="223"/>
      <c r="FT40" s="223"/>
      <c r="FU40" s="223"/>
      <c r="FV40" s="223"/>
      <c r="FW40" s="223"/>
      <c r="FX40" s="223"/>
      <c r="FY40" s="223"/>
      <c r="FZ40" s="223"/>
      <c r="GA40" s="223"/>
      <c r="GB40" s="223"/>
      <c r="GC40" s="223"/>
      <c r="GD40" s="223"/>
      <c r="GE40" s="223"/>
      <c r="GF40" s="223"/>
      <c r="GG40" s="223"/>
      <c r="GH40" s="223"/>
      <c r="GI40" s="223"/>
      <c r="GJ40" s="223"/>
      <c r="GK40" s="223"/>
      <c r="GL40" s="223"/>
      <c r="GM40" s="223"/>
      <c r="GN40" s="223"/>
      <c r="GO40" s="223"/>
      <c r="GP40" s="223"/>
      <c r="GQ40" s="223"/>
      <c r="GR40" s="223"/>
      <c r="GS40" s="223"/>
      <c r="GT40" s="223"/>
      <c r="GU40" s="223"/>
      <c r="GV40" s="223"/>
      <c r="GW40" s="223"/>
      <c r="GX40" s="223"/>
      <c r="GY40" s="223"/>
      <c r="GZ40" s="223"/>
      <c r="HA40" s="223"/>
      <c r="HB40" s="223"/>
      <c r="HC40" s="223"/>
      <c r="HD40" s="223"/>
      <c r="HE40" s="223"/>
      <c r="HF40" s="223"/>
      <c r="HG40" s="223"/>
      <c r="HH40" s="223"/>
      <c r="HI40" s="223"/>
      <c r="HJ40" s="223"/>
      <c r="HK40" s="223"/>
      <c r="HL40" s="223"/>
      <c r="HM40" s="223"/>
      <c r="HN40" s="223"/>
      <c r="HO40" s="223"/>
      <c r="HP40" s="223"/>
      <c r="HQ40" s="223"/>
      <c r="HR40" s="223"/>
      <c r="HS40" s="223"/>
      <c r="HT40" s="223"/>
      <c r="HU40" s="223"/>
      <c r="HV40" s="223"/>
      <c r="HW40" s="223"/>
      <c r="HX40" s="223"/>
      <c r="HY40" s="223"/>
    </row>
  </sheetData>
  <mergeCells count="4">
    <mergeCell ref="A1:H1"/>
    <mergeCell ref="B3:F3"/>
    <mergeCell ref="G3:H3"/>
    <mergeCell ref="A3:A4"/>
  </mergeCells>
  <pageMargins left="0.7" right="0.7" top="0.75" bottom="0.75" header="0.3" footer="0.3"/>
  <pageSetup paperSize="9" scale="5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view="pageBreakPreview" zoomScaleNormal="100" workbookViewId="0">
      <selection activeCell="H11" sqref="H11"/>
    </sheetView>
  </sheetViews>
  <sheetFormatPr defaultColWidth="9" defaultRowHeight="15"/>
  <cols>
    <col min="1" max="1" width="31.375" style="196" customWidth="1"/>
    <col min="2" max="6" width="14.625" style="196" customWidth="1"/>
    <col min="7" max="7" width="32.75" style="196" customWidth="1"/>
    <col min="8" max="8" width="14.625" style="352" customWidth="1"/>
    <col min="9" max="9" width="14.625" style="353" customWidth="1"/>
    <col min="10" max="10" width="14" style="196" hidden="1" customWidth="1"/>
    <col min="11" max="11" width="29.875" style="196" hidden="1" customWidth="1"/>
    <col min="12" max="12" width="9.375" style="196" hidden="1" customWidth="1"/>
    <col min="13" max="16368" width="9" style="196"/>
    <col min="16369" max="16384" width="9" style="198"/>
  </cols>
  <sheetData>
    <row r="1" s="194" customFormat="1" ht="36.95" customHeight="1" spans="1:9">
      <c r="A1" s="354" t="s">
        <v>13</v>
      </c>
      <c r="B1" s="354"/>
      <c r="C1" s="355"/>
      <c r="D1" s="355"/>
      <c r="E1" s="354"/>
      <c r="F1" s="354"/>
      <c r="G1" s="354"/>
      <c r="H1" s="354"/>
      <c r="I1" s="354"/>
    </row>
    <row r="2" s="196" customFormat="1" ht="14.25" hidden="1" spans="1:9">
      <c r="A2" s="169" t="s">
        <v>103</v>
      </c>
      <c r="B2" s="169"/>
      <c r="C2" s="169"/>
      <c r="D2" s="169"/>
      <c r="E2" s="169"/>
      <c r="F2" s="356"/>
      <c r="G2" s="169"/>
      <c r="H2" s="170"/>
      <c r="I2" s="381"/>
    </row>
    <row r="3" s="196" customFormat="1" ht="14.25" spans="1:9">
      <c r="A3" s="169" t="s">
        <v>12</v>
      </c>
      <c r="B3" s="169"/>
      <c r="C3" s="169"/>
      <c r="D3" s="169"/>
      <c r="E3" s="169"/>
      <c r="F3" s="356"/>
      <c r="G3" s="169"/>
      <c r="H3" s="170"/>
      <c r="I3" s="381" t="s">
        <v>57</v>
      </c>
    </row>
    <row r="4" s="196" customFormat="1" ht="34.5" customHeight="1" spans="1:9">
      <c r="A4" s="34" t="s">
        <v>58</v>
      </c>
      <c r="B4" s="204" t="s">
        <v>59</v>
      </c>
      <c r="C4" s="357"/>
      <c r="D4" s="357"/>
      <c r="E4" s="204"/>
      <c r="F4" s="204"/>
      <c r="G4" s="205" t="s">
        <v>104</v>
      </c>
      <c r="H4" s="205" t="s">
        <v>60</v>
      </c>
      <c r="I4" s="382"/>
    </row>
    <row r="5" s="197" customFormat="1" ht="44.1" customHeight="1" spans="1:10">
      <c r="A5" s="34"/>
      <c r="B5" s="34" t="s">
        <v>61</v>
      </c>
      <c r="C5" s="34" t="s">
        <v>62</v>
      </c>
      <c r="D5" s="34" t="s">
        <v>63</v>
      </c>
      <c r="E5" s="34" t="s">
        <v>64</v>
      </c>
      <c r="F5" s="34" t="s">
        <v>65</v>
      </c>
      <c r="G5" s="205"/>
      <c r="H5" s="34" t="s">
        <v>61</v>
      </c>
      <c r="I5" s="383" t="s">
        <v>105</v>
      </c>
      <c r="J5" s="197" t="s">
        <v>67</v>
      </c>
    </row>
    <row r="6" s="196" customFormat="1" ht="27.95" customHeight="1" spans="1:12">
      <c r="A6" s="173" t="s">
        <v>106</v>
      </c>
      <c r="B6" s="358">
        <f>SUM(B7:B27)</f>
        <v>739600</v>
      </c>
      <c r="C6" s="358">
        <f>SUM(C7:C27)</f>
        <v>714701</v>
      </c>
      <c r="D6" s="358">
        <f>SUM(D7:D27)</f>
        <v>714701</v>
      </c>
      <c r="E6" s="359">
        <f t="shared" ref="E6:E15" si="0">D6/C6*100</f>
        <v>100</v>
      </c>
      <c r="F6" s="359">
        <f t="shared" ref="F6:F15" si="1">D6/J6*100</f>
        <v>121.133914906383</v>
      </c>
      <c r="G6" s="173" t="s">
        <v>106</v>
      </c>
      <c r="H6" s="358">
        <f>SUM(H7:H26)</f>
        <v>645500</v>
      </c>
      <c r="I6" s="359">
        <f t="shared" ref="I6:I15" si="2">H6/D6*100</f>
        <v>90.3174894116561</v>
      </c>
      <c r="J6" s="384">
        <f>SUM(J7:J29)</f>
        <v>590009</v>
      </c>
      <c r="L6" s="384">
        <f>SUM(L7:L29)</f>
        <v>590009</v>
      </c>
    </row>
    <row r="7" s="196" customFormat="1" ht="27.95" customHeight="1" spans="1:12">
      <c r="A7" s="360" t="s">
        <v>107</v>
      </c>
      <c r="B7" s="361">
        <v>62567</v>
      </c>
      <c r="C7" s="361">
        <f>68665+1000</f>
        <v>69665</v>
      </c>
      <c r="D7" s="361">
        <f>68708+1173</f>
        <v>69881</v>
      </c>
      <c r="E7" s="362">
        <f t="shared" si="0"/>
        <v>100.31005526448</v>
      </c>
      <c r="F7" s="362">
        <f t="shared" si="1"/>
        <v>134.978366684694</v>
      </c>
      <c r="G7" s="360" t="s">
        <v>107</v>
      </c>
      <c r="H7" s="361">
        <v>65998</v>
      </c>
      <c r="I7" s="362">
        <f t="shared" si="2"/>
        <v>94.4434109414576</v>
      </c>
      <c r="J7" s="220">
        <v>51772</v>
      </c>
      <c r="K7" s="385" t="s">
        <v>107</v>
      </c>
      <c r="L7" s="220">
        <v>51772</v>
      </c>
    </row>
    <row r="8" s="196" customFormat="1" ht="27.95" customHeight="1" spans="1:12">
      <c r="A8" s="360" t="s">
        <v>108</v>
      </c>
      <c r="B8" s="361">
        <v>53287</v>
      </c>
      <c r="C8" s="361">
        <f>58755+1500</f>
        <v>60255</v>
      </c>
      <c r="D8" s="361">
        <f>59761+494</f>
        <v>60255</v>
      </c>
      <c r="E8" s="362">
        <f t="shared" si="0"/>
        <v>100</v>
      </c>
      <c r="F8" s="362">
        <f t="shared" si="1"/>
        <v>112.29243929257</v>
      </c>
      <c r="G8" s="360" t="s">
        <v>108</v>
      </c>
      <c r="H8" s="361">
        <v>58939</v>
      </c>
      <c r="I8" s="362">
        <f t="shared" si="2"/>
        <v>97.8159488839101</v>
      </c>
      <c r="J8" s="220">
        <v>53659</v>
      </c>
      <c r="K8" s="386" t="s">
        <v>108</v>
      </c>
      <c r="L8" s="220">
        <v>53659</v>
      </c>
    </row>
    <row r="9" s="196" customFormat="1" ht="27.95" customHeight="1" spans="1:12">
      <c r="A9" s="360" t="s">
        <v>109</v>
      </c>
      <c r="B9" s="361">
        <v>153992</v>
      </c>
      <c r="C9" s="361">
        <v>163409</v>
      </c>
      <c r="D9" s="361">
        <v>163509</v>
      </c>
      <c r="E9" s="362">
        <f t="shared" si="0"/>
        <v>100.061196139748</v>
      </c>
      <c r="F9" s="362">
        <f t="shared" si="1"/>
        <v>100.790871993392</v>
      </c>
      <c r="G9" s="360" t="s">
        <v>109</v>
      </c>
      <c r="H9" s="361">
        <v>160955</v>
      </c>
      <c r="I9" s="362">
        <f t="shared" si="2"/>
        <v>98.4380064705918</v>
      </c>
      <c r="J9" s="220">
        <v>162226</v>
      </c>
      <c r="K9" s="386" t="s">
        <v>109</v>
      </c>
      <c r="L9" s="220">
        <v>162226</v>
      </c>
    </row>
    <row r="10" s="196" customFormat="1" ht="27.95" customHeight="1" spans="1:12">
      <c r="A10" s="360" t="s">
        <v>110</v>
      </c>
      <c r="B10" s="361">
        <v>1835</v>
      </c>
      <c r="C10" s="361">
        <v>896</v>
      </c>
      <c r="D10" s="361">
        <v>1342</v>
      </c>
      <c r="E10" s="362">
        <f t="shared" si="0"/>
        <v>149.776785714286</v>
      </c>
      <c r="F10" s="362">
        <f t="shared" si="1"/>
        <v>56.1036789297659</v>
      </c>
      <c r="G10" s="360" t="s">
        <v>110</v>
      </c>
      <c r="H10" s="361">
        <v>1890</v>
      </c>
      <c r="I10" s="362">
        <f t="shared" si="2"/>
        <v>140.834575260805</v>
      </c>
      <c r="J10" s="220">
        <v>2392</v>
      </c>
      <c r="K10" s="386" t="s">
        <v>110</v>
      </c>
      <c r="L10" s="220">
        <v>2392</v>
      </c>
    </row>
    <row r="11" s="196" customFormat="1" ht="27.95" customHeight="1" spans="1:12">
      <c r="A11" s="360" t="s">
        <v>111</v>
      </c>
      <c r="B11" s="361">
        <v>3845</v>
      </c>
      <c r="C11" s="361">
        <v>3850</v>
      </c>
      <c r="D11" s="361">
        <v>3945</v>
      </c>
      <c r="E11" s="362">
        <f t="shared" si="0"/>
        <v>102.467532467532</v>
      </c>
      <c r="F11" s="362">
        <f t="shared" si="1"/>
        <v>120.826952526799</v>
      </c>
      <c r="G11" s="360" t="s">
        <v>111</v>
      </c>
      <c r="H11" s="361">
        <v>3421</v>
      </c>
      <c r="I11" s="362">
        <f t="shared" si="2"/>
        <v>86.7173637515843</v>
      </c>
      <c r="J11" s="220">
        <v>3265</v>
      </c>
      <c r="K11" s="386" t="s">
        <v>111</v>
      </c>
      <c r="L11" s="220">
        <v>3265</v>
      </c>
    </row>
    <row r="12" s="196" customFormat="1" ht="27.95" customHeight="1" spans="1:12">
      <c r="A12" s="360" t="s">
        <v>112</v>
      </c>
      <c r="B12" s="361">
        <v>223889</v>
      </c>
      <c r="C12" s="361">
        <f>240101+5000</f>
        <v>245101</v>
      </c>
      <c r="D12" s="361">
        <v>246140</v>
      </c>
      <c r="E12" s="362">
        <f t="shared" si="0"/>
        <v>100.423906879205</v>
      </c>
      <c r="F12" s="362">
        <f t="shared" si="1"/>
        <v>134.342695586678</v>
      </c>
      <c r="G12" s="360" t="s">
        <v>112</v>
      </c>
      <c r="H12" s="361">
        <v>180371</v>
      </c>
      <c r="I12" s="362">
        <f t="shared" si="2"/>
        <v>73.2798407410417</v>
      </c>
      <c r="J12" s="220">
        <v>183218</v>
      </c>
      <c r="K12" s="386" t="s">
        <v>112</v>
      </c>
      <c r="L12" s="220">
        <v>183218</v>
      </c>
    </row>
    <row r="13" s="196" customFormat="1" ht="27.95" customHeight="1" spans="1:12">
      <c r="A13" s="360" t="s">
        <v>113</v>
      </c>
      <c r="B13" s="361">
        <v>65917</v>
      </c>
      <c r="C13" s="361">
        <v>65878</v>
      </c>
      <c r="D13" s="361">
        <f>62977+2901</f>
        <v>65878</v>
      </c>
      <c r="E13" s="362">
        <f t="shared" si="0"/>
        <v>100</v>
      </c>
      <c r="F13" s="362">
        <f t="shared" si="1"/>
        <v>104.021727116262</v>
      </c>
      <c r="G13" s="360" t="s">
        <v>113</v>
      </c>
      <c r="H13" s="361">
        <v>50191</v>
      </c>
      <c r="I13" s="362">
        <f t="shared" si="2"/>
        <v>76.1878016940405</v>
      </c>
      <c r="J13" s="220">
        <v>63331</v>
      </c>
      <c r="K13" s="386" t="s">
        <v>113</v>
      </c>
      <c r="L13" s="220">
        <v>63331</v>
      </c>
    </row>
    <row r="14" s="196" customFormat="1" ht="27.95" customHeight="1" spans="1:12">
      <c r="A14" s="360" t="s">
        <v>114</v>
      </c>
      <c r="B14" s="361">
        <v>1527</v>
      </c>
      <c r="C14" s="361">
        <v>4160</v>
      </c>
      <c r="D14" s="361">
        <v>4218</v>
      </c>
      <c r="E14" s="362">
        <f t="shared" si="0"/>
        <v>101.394230769231</v>
      </c>
      <c r="F14" s="362">
        <f t="shared" si="1"/>
        <v>274.252275682705</v>
      </c>
      <c r="G14" s="360" t="s">
        <v>114</v>
      </c>
      <c r="H14" s="361">
        <v>1785</v>
      </c>
      <c r="I14" s="362">
        <f t="shared" si="2"/>
        <v>42.3186344238976</v>
      </c>
      <c r="J14" s="220">
        <v>1538</v>
      </c>
      <c r="K14" s="386" t="s">
        <v>114</v>
      </c>
      <c r="L14" s="220">
        <v>1538</v>
      </c>
    </row>
    <row r="15" s="196" customFormat="1" ht="27.95" customHeight="1" spans="1:12">
      <c r="A15" s="360" t="s">
        <v>115</v>
      </c>
      <c r="B15" s="361">
        <v>39432</v>
      </c>
      <c r="C15" s="361">
        <v>68563</v>
      </c>
      <c r="D15" s="361">
        <v>74205</v>
      </c>
      <c r="E15" s="362">
        <f t="shared" si="0"/>
        <v>108.228928139084</v>
      </c>
      <c r="F15" s="362">
        <f t="shared" si="1"/>
        <v>149.833417465926</v>
      </c>
      <c r="G15" s="360" t="s">
        <v>115</v>
      </c>
      <c r="H15" s="361">
        <v>60357</v>
      </c>
      <c r="I15" s="362">
        <f t="shared" si="2"/>
        <v>81.3381847584395</v>
      </c>
      <c r="J15" s="220">
        <v>49525</v>
      </c>
      <c r="K15" s="386" t="s">
        <v>115</v>
      </c>
      <c r="L15" s="220">
        <v>49525</v>
      </c>
    </row>
    <row r="16" s="196" customFormat="1" ht="27.95" customHeight="1" spans="1:12">
      <c r="A16" s="360" t="s">
        <v>116</v>
      </c>
      <c r="B16" s="361"/>
      <c r="C16" s="361"/>
      <c r="D16" s="361"/>
      <c r="E16" s="362"/>
      <c r="F16" s="362"/>
      <c r="G16" s="360" t="s">
        <v>116</v>
      </c>
      <c r="H16" s="361">
        <v>32</v>
      </c>
      <c r="I16" s="362"/>
      <c r="J16" s="220"/>
      <c r="K16" s="386"/>
      <c r="L16" s="220"/>
    </row>
    <row r="17" s="196" customFormat="1" ht="27.95" customHeight="1" spans="1:12">
      <c r="A17" s="363" t="s">
        <v>117</v>
      </c>
      <c r="B17" s="361">
        <v>7048</v>
      </c>
      <c r="C17" s="361">
        <v>8749</v>
      </c>
      <c r="D17" s="361">
        <v>8773</v>
      </c>
      <c r="E17" s="362">
        <f t="shared" ref="E17:E27" si="3">D17/C17*100</f>
        <v>100.274317064807</v>
      </c>
      <c r="F17" s="362">
        <f t="shared" ref="F17:F23" si="4">D17/J17*100</f>
        <v>234.634929125435</v>
      </c>
      <c r="G17" s="363" t="s">
        <v>117</v>
      </c>
      <c r="H17" s="361">
        <v>1918</v>
      </c>
      <c r="I17" s="362">
        <f>H16/D17*100</f>
        <v>0.364755499829021</v>
      </c>
      <c r="J17" s="220">
        <v>3739</v>
      </c>
      <c r="K17" s="386" t="s">
        <v>117</v>
      </c>
      <c r="L17" s="220">
        <v>3739</v>
      </c>
    </row>
    <row r="18" s="196" customFormat="1" ht="27.95" customHeight="1" spans="1:12">
      <c r="A18" s="360" t="s">
        <v>118</v>
      </c>
      <c r="B18" s="361">
        <v>40</v>
      </c>
      <c r="C18" s="361">
        <v>138</v>
      </c>
      <c r="D18" s="361">
        <v>138</v>
      </c>
      <c r="E18" s="362">
        <f t="shared" si="3"/>
        <v>100</v>
      </c>
      <c r="F18" s="362">
        <f t="shared" si="4"/>
        <v>345</v>
      </c>
      <c r="G18" s="360" t="s">
        <v>118</v>
      </c>
      <c r="H18" s="361">
        <v>35</v>
      </c>
      <c r="I18" s="362">
        <f t="shared" ref="I18:I23" si="5">H18/D18*100</f>
        <v>25.3623188405797</v>
      </c>
      <c r="J18" s="220">
        <v>40</v>
      </c>
      <c r="K18" s="386" t="s">
        <v>118</v>
      </c>
      <c r="L18" s="220">
        <v>40</v>
      </c>
    </row>
    <row r="19" s="196" customFormat="1" ht="27.95" customHeight="1" spans="1:12">
      <c r="A19" s="360" t="s">
        <v>119</v>
      </c>
      <c r="B19" s="361">
        <v>201</v>
      </c>
      <c r="C19" s="361">
        <v>209</v>
      </c>
      <c r="D19" s="361">
        <v>222</v>
      </c>
      <c r="E19" s="362">
        <f t="shared" si="3"/>
        <v>106.22009569378</v>
      </c>
      <c r="F19" s="362">
        <f t="shared" si="4"/>
        <v>101.369863013699</v>
      </c>
      <c r="G19" s="360" t="s">
        <v>119</v>
      </c>
      <c r="H19" s="361">
        <v>214</v>
      </c>
      <c r="I19" s="362">
        <f t="shared" si="5"/>
        <v>96.3963963963964</v>
      </c>
      <c r="J19" s="220">
        <v>219</v>
      </c>
      <c r="K19" s="386" t="s">
        <v>119</v>
      </c>
      <c r="L19" s="220">
        <v>219</v>
      </c>
    </row>
    <row r="20" s="196" customFormat="1" ht="27.95" customHeight="1" spans="1:12">
      <c r="A20" s="363" t="s">
        <v>120</v>
      </c>
      <c r="B20" s="361">
        <v>1080</v>
      </c>
      <c r="C20" s="361">
        <v>1080</v>
      </c>
      <c r="D20" s="361">
        <v>1080</v>
      </c>
      <c r="E20" s="362">
        <f t="shared" si="3"/>
        <v>100</v>
      </c>
      <c r="F20" s="362">
        <f t="shared" si="4"/>
        <v>100</v>
      </c>
      <c r="G20" s="363" t="s">
        <v>120</v>
      </c>
      <c r="H20" s="361">
        <v>1080</v>
      </c>
      <c r="I20" s="362">
        <f t="shared" si="5"/>
        <v>100</v>
      </c>
      <c r="J20" s="220">
        <v>1080</v>
      </c>
      <c r="K20" s="386" t="s">
        <v>120</v>
      </c>
      <c r="L20" s="220">
        <v>1080</v>
      </c>
    </row>
    <row r="21" s="196" customFormat="1" ht="27.95" customHeight="1" spans="1:12">
      <c r="A21" s="363" t="s">
        <v>121</v>
      </c>
      <c r="B21" s="361">
        <v>509</v>
      </c>
      <c r="C21" s="361">
        <v>2671</v>
      </c>
      <c r="D21" s="361">
        <f>2376+295</f>
        <v>2671</v>
      </c>
      <c r="E21" s="362">
        <f t="shared" si="3"/>
        <v>100</v>
      </c>
      <c r="F21" s="362">
        <f t="shared" si="4"/>
        <v>82.6934984520124</v>
      </c>
      <c r="G21" s="363" t="s">
        <v>121</v>
      </c>
      <c r="H21" s="361">
        <v>4706</v>
      </c>
      <c r="I21" s="362">
        <f t="shared" si="5"/>
        <v>176.188693373268</v>
      </c>
      <c r="J21" s="220">
        <v>3230</v>
      </c>
      <c r="K21" s="386" t="s">
        <v>121</v>
      </c>
      <c r="L21" s="220">
        <v>3230</v>
      </c>
    </row>
    <row r="22" s="196" customFormat="1" ht="26.45" customHeight="1" spans="1:12">
      <c r="A22" s="360" t="s">
        <v>122</v>
      </c>
      <c r="B22" s="361">
        <v>423</v>
      </c>
      <c r="C22" s="361">
        <v>423</v>
      </c>
      <c r="D22" s="361">
        <v>423</v>
      </c>
      <c r="E22" s="362">
        <f t="shared" si="3"/>
        <v>100</v>
      </c>
      <c r="F22" s="362">
        <f t="shared" si="4"/>
        <v>59.0782122905028</v>
      </c>
      <c r="G22" s="360" t="s">
        <v>122</v>
      </c>
      <c r="H22" s="361">
        <v>423</v>
      </c>
      <c r="I22" s="362">
        <f t="shared" si="5"/>
        <v>100</v>
      </c>
      <c r="J22" s="220">
        <v>716</v>
      </c>
      <c r="K22" s="386" t="s">
        <v>122</v>
      </c>
      <c r="L22" s="220">
        <v>716</v>
      </c>
    </row>
    <row r="23" s="196" customFormat="1" ht="27.95" customHeight="1" spans="1:12">
      <c r="A23" s="360" t="s">
        <v>123</v>
      </c>
      <c r="B23" s="361">
        <v>4526</v>
      </c>
      <c r="C23" s="361">
        <v>4960</v>
      </c>
      <c r="D23" s="361">
        <v>5327</v>
      </c>
      <c r="E23" s="362">
        <f t="shared" si="3"/>
        <v>107.399193548387</v>
      </c>
      <c r="F23" s="362">
        <f t="shared" si="4"/>
        <v>116.259275425578</v>
      </c>
      <c r="G23" s="360" t="s">
        <v>123</v>
      </c>
      <c r="H23" s="361">
        <v>5137</v>
      </c>
      <c r="I23" s="362">
        <f t="shared" si="5"/>
        <v>96.4332645015956</v>
      </c>
      <c r="J23" s="220">
        <v>4582</v>
      </c>
      <c r="K23" s="386" t="s">
        <v>123</v>
      </c>
      <c r="L23" s="220">
        <v>4582</v>
      </c>
    </row>
    <row r="24" s="196" customFormat="1" ht="27.95" customHeight="1" spans="1:12">
      <c r="A24" s="360" t="s">
        <v>124</v>
      </c>
      <c r="B24" s="361">
        <v>8000</v>
      </c>
      <c r="C24" s="361">
        <v>8000</v>
      </c>
      <c r="D24" s="361">
        <v>0</v>
      </c>
      <c r="E24" s="362">
        <f t="shared" si="3"/>
        <v>0</v>
      </c>
      <c r="F24" s="362"/>
      <c r="G24" s="360" t="s">
        <v>124</v>
      </c>
      <c r="H24" s="361">
        <v>7200</v>
      </c>
      <c r="I24" s="362"/>
      <c r="J24" s="220"/>
      <c r="K24" s="386" t="s">
        <v>124</v>
      </c>
      <c r="L24" s="220"/>
    </row>
    <row r="25" s="196" customFormat="1" ht="27.95" customHeight="1" spans="1:12">
      <c r="A25" s="360" t="s">
        <v>125</v>
      </c>
      <c r="B25" s="361">
        <f>106441+342</f>
        <v>106783</v>
      </c>
      <c r="C25" s="361">
        <f>819+500+551</f>
        <v>1870</v>
      </c>
      <c r="D25" s="361">
        <f>754+565+551</f>
        <v>1870</v>
      </c>
      <c r="E25" s="362">
        <f t="shared" si="3"/>
        <v>100</v>
      </c>
      <c r="F25" s="362">
        <f t="shared" ref="F25:F27" si="6">D25/J25*100</f>
        <v>188.508064516129</v>
      </c>
      <c r="G25" s="360" t="s">
        <v>125</v>
      </c>
      <c r="H25" s="361">
        <f>35901+398</f>
        <v>36299</v>
      </c>
      <c r="I25" s="362">
        <f t="shared" ref="I25:I27" si="7">H25/D25*100</f>
        <v>1941.12299465241</v>
      </c>
      <c r="J25" s="220">
        <f>767+225</f>
        <v>992</v>
      </c>
      <c r="K25" s="386" t="s">
        <v>125</v>
      </c>
      <c r="L25" s="220">
        <f>767+225</f>
        <v>992</v>
      </c>
    </row>
    <row r="26" s="196" customFormat="1" ht="27.95" customHeight="1" spans="1:12">
      <c r="A26" s="360" t="s">
        <v>126</v>
      </c>
      <c r="B26" s="361">
        <v>4699</v>
      </c>
      <c r="C26" s="361">
        <v>4699</v>
      </c>
      <c r="D26" s="361">
        <v>4699</v>
      </c>
      <c r="E26" s="362">
        <f t="shared" si="3"/>
        <v>100</v>
      </c>
      <c r="F26" s="362">
        <f t="shared" si="6"/>
        <v>104.935238945958</v>
      </c>
      <c r="G26" s="360" t="s">
        <v>126</v>
      </c>
      <c r="H26" s="361">
        <v>4549</v>
      </c>
      <c r="I26" s="362">
        <f t="shared" si="7"/>
        <v>96.8078314535008</v>
      </c>
      <c r="J26" s="220">
        <v>4478</v>
      </c>
      <c r="K26" s="386" t="s">
        <v>126</v>
      </c>
      <c r="L26" s="220">
        <v>4478</v>
      </c>
    </row>
    <row r="27" s="196" customFormat="1" ht="27.95" customHeight="1" spans="1:12">
      <c r="A27" s="364" t="s">
        <v>127</v>
      </c>
      <c r="B27" s="365"/>
      <c r="C27" s="365">
        <v>125</v>
      </c>
      <c r="D27" s="365">
        <v>125</v>
      </c>
      <c r="E27" s="366">
        <f t="shared" si="3"/>
        <v>100</v>
      </c>
      <c r="F27" s="366">
        <f t="shared" si="6"/>
        <v>1785.71428571429</v>
      </c>
      <c r="G27" s="364"/>
      <c r="H27" s="365"/>
      <c r="I27" s="366">
        <f t="shared" si="7"/>
        <v>0</v>
      </c>
      <c r="J27" s="221">
        <v>7</v>
      </c>
      <c r="K27" s="387" t="s">
        <v>127</v>
      </c>
      <c r="L27" s="221">
        <v>7</v>
      </c>
    </row>
    <row r="28" s="196" customFormat="1" ht="27.95" customHeight="1" spans="1:10">
      <c r="A28" s="367" t="s">
        <v>128</v>
      </c>
      <c r="B28" s="368"/>
      <c r="C28" s="368">
        <v>2500</v>
      </c>
      <c r="D28" s="368">
        <v>2500</v>
      </c>
      <c r="E28" s="369"/>
      <c r="F28" s="369"/>
      <c r="G28" s="367" t="s">
        <v>128</v>
      </c>
      <c r="H28" s="368">
        <v>12000</v>
      </c>
      <c r="I28" s="369"/>
      <c r="J28" s="388"/>
    </row>
    <row r="29" s="196" customFormat="1" ht="27.95" customHeight="1" spans="1:10">
      <c r="A29" s="360" t="s">
        <v>129</v>
      </c>
      <c r="B29" s="361"/>
      <c r="C29" s="361">
        <v>127500</v>
      </c>
      <c r="D29" s="361">
        <v>127500</v>
      </c>
      <c r="E29" s="362"/>
      <c r="F29" s="362"/>
      <c r="G29" s="360"/>
      <c r="H29" s="361"/>
      <c r="I29" s="362"/>
      <c r="J29" s="388"/>
    </row>
    <row r="30" s="196" customFormat="1" ht="27.95" customHeight="1" spans="1:10">
      <c r="A30" s="370" t="s">
        <v>130</v>
      </c>
      <c r="B30" s="371">
        <f>B6+B28+B29</f>
        <v>739600</v>
      </c>
      <c r="C30" s="371">
        <f>C6+C28+C29</f>
        <v>844701</v>
      </c>
      <c r="D30" s="371">
        <f>D6+D28+D29</f>
        <v>844701</v>
      </c>
      <c r="E30" s="372"/>
      <c r="F30" s="362"/>
      <c r="G30" s="370" t="s">
        <v>130</v>
      </c>
      <c r="H30" s="371">
        <f>H6+H28</f>
        <v>657500</v>
      </c>
      <c r="I30" s="389"/>
      <c r="J30" s="388"/>
    </row>
    <row r="31" s="196" customFormat="1" ht="27.95" customHeight="1" spans="1:10">
      <c r="A31" s="370" t="s">
        <v>102</v>
      </c>
      <c r="B31" s="371">
        <f>'[8]表一全区收入 '!B40</f>
        <v>739600</v>
      </c>
      <c r="C31" s="371">
        <f>'[8]表一全区收入 '!C40</f>
        <v>922336</v>
      </c>
      <c r="D31" s="371">
        <f>'[8]表一全区收入 '!D40</f>
        <v>922336</v>
      </c>
      <c r="E31" s="372"/>
      <c r="F31" s="372"/>
      <c r="G31" s="370" t="s">
        <v>102</v>
      </c>
      <c r="H31" s="371">
        <f>'[8]表一全区收入 '!G40</f>
        <v>657500</v>
      </c>
      <c r="I31" s="372"/>
      <c r="J31" s="388"/>
    </row>
    <row r="32" s="196" customFormat="1" ht="27.95" customHeight="1" spans="1:9">
      <c r="A32" s="373" t="s">
        <v>131</v>
      </c>
      <c r="B32" s="361">
        <f>B30</f>
        <v>739600</v>
      </c>
      <c r="C32" s="361">
        <f t="shared" ref="C32:H32" si="8">C30</f>
        <v>844701</v>
      </c>
      <c r="D32" s="361">
        <f t="shared" si="8"/>
        <v>844701</v>
      </c>
      <c r="E32" s="362"/>
      <c r="F32" s="359"/>
      <c r="G32" s="373" t="s">
        <v>131</v>
      </c>
      <c r="H32" s="361">
        <f t="shared" si="8"/>
        <v>657500</v>
      </c>
      <c r="I32" s="390"/>
    </row>
    <row r="33" s="196" customFormat="1" ht="27.95" customHeight="1" spans="1:9">
      <c r="A33" s="374" t="s">
        <v>132</v>
      </c>
      <c r="B33" s="375">
        <f>B31-B32</f>
        <v>0</v>
      </c>
      <c r="C33" s="361">
        <f>C31-C32</f>
        <v>77635</v>
      </c>
      <c r="D33" s="361">
        <f>D31-D32</f>
        <v>77635</v>
      </c>
      <c r="E33" s="376"/>
      <c r="F33" s="362"/>
      <c r="G33" s="374" t="s">
        <v>132</v>
      </c>
      <c r="H33" s="376"/>
      <c r="I33" s="390"/>
    </row>
    <row r="34" s="196" customFormat="1" ht="27.95" customHeight="1" spans="1:9">
      <c r="A34" s="360" t="s">
        <v>133</v>
      </c>
      <c r="B34" s="375"/>
      <c r="C34" s="361">
        <v>36275</v>
      </c>
      <c r="D34" s="361">
        <v>36275</v>
      </c>
      <c r="E34" s="376"/>
      <c r="F34" s="362"/>
      <c r="G34" s="360" t="s">
        <v>133</v>
      </c>
      <c r="H34" s="376"/>
      <c r="I34" s="390"/>
    </row>
    <row r="35" s="196" customFormat="1" ht="27.95" customHeight="1" spans="1:9">
      <c r="A35" s="360" t="s">
        <v>134</v>
      </c>
      <c r="B35" s="377"/>
      <c r="C35" s="361">
        <v>41360</v>
      </c>
      <c r="D35" s="361">
        <v>41360</v>
      </c>
      <c r="E35" s="377"/>
      <c r="F35" s="378"/>
      <c r="G35" s="360" t="s">
        <v>134</v>
      </c>
      <c r="H35" s="379"/>
      <c r="I35" s="390"/>
    </row>
    <row r="36" s="196" customFormat="1" ht="27.95" customHeight="1" spans="6:9">
      <c r="F36" s="380"/>
      <c r="G36" s="169"/>
      <c r="H36" s="352"/>
      <c r="I36" s="353"/>
    </row>
    <row r="37" s="196" customFormat="1" ht="24.6" customHeight="1" spans="8:9">
      <c r="H37" s="352"/>
      <c r="I37" s="353"/>
    </row>
  </sheetData>
  <mergeCells count="5">
    <mergeCell ref="A1:I1"/>
    <mergeCell ref="B4:F4"/>
    <mergeCell ref="H4:I4"/>
    <mergeCell ref="A4:A5"/>
    <mergeCell ref="G4:G5"/>
  </mergeCells>
  <pageMargins left="0.7" right="0.7" top="0.75" bottom="0.75" header="0.3" footer="0.3"/>
  <pageSetup paperSize="9" scale="4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RCG8OP</vt:lpstr>
      <vt:lpstr>封面</vt:lpstr>
      <vt:lpstr>GJ4VF6</vt:lpstr>
      <vt:lpstr>目录</vt:lpstr>
      <vt:lpstr>一般公共预算</vt:lpstr>
      <vt:lpstr>表一全区收入 </vt:lpstr>
      <vt:lpstr>表二全区支出</vt:lpstr>
      <vt:lpstr>表三区级收入</vt:lpstr>
      <vt:lpstr>表四区级支出</vt:lpstr>
      <vt:lpstr>表五功能明细</vt:lpstr>
      <vt:lpstr>表六经济明细</vt:lpstr>
      <vt:lpstr>表七转移支付</vt:lpstr>
      <vt:lpstr>表八专项转移支付</vt:lpstr>
      <vt:lpstr>表九一般债务</vt:lpstr>
      <vt:lpstr>政府性基金预算</vt:lpstr>
      <vt:lpstr>表十全区收入</vt:lpstr>
      <vt:lpstr>表十一全区支出</vt:lpstr>
      <vt:lpstr>表十二区级收入</vt:lpstr>
      <vt:lpstr>表十三区级支出</vt:lpstr>
      <vt:lpstr>表十四全区支出明细</vt:lpstr>
      <vt:lpstr>表十五转移支付</vt:lpstr>
      <vt:lpstr>表十六专项转移支付</vt:lpstr>
      <vt:lpstr>表十七专项债务</vt:lpstr>
      <vt:lpstr>社会保险基金预算</vt:lpstr>
      <vt:lpstr>表十八全区收入</vt:lpstr>
      <vt:lpstr>表十九全区支出</vt:lpstr>
      <vt:lpstr>国有资本经营预算</vt:lpstr>
      <vt:lpstr>表二十全区收入</vt:lpstr>
      <vt:lpstr>表二十一全区支出</vt:lpstr>
      <vt:lpstr>表二十二区级收入</vt:lpstr>
      <vt:lpstr>表二十三区级支出</vt:lpstr>
      <vt:lpstr>表二十四转移支付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李少雄</cp:lastModifiedBy>
  <cp:revision>1</cp:revision>
  <dcterms:created xsi:type="dcterms:W3CDTF">2016-06-03T03:51:00Z</dcterms:created>
  <cp:lastPrinted>2022-12-30T05:26:00Z</cp:lastPrinted>
  <dcterms:modified xsi:type="dcterms:W3CDTF">2024-02-22T01:12:59Z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false</vt:bool>
  </property>
  <property fmtid="{D5CDD505-2E9C-101B-9397-08002B2CF9AE}" pid="4" name="KSORubyTemplateID">
    <vt:lpwstr>14</vt:lpwstr>
  </property>
  <property fmtid="{D5CDD505-2E9C-101B-9397-08002B2CF9AE}" pid="5" name="ICV">
    <vt:lpwstr>C9997BE84A0E400B8399E663FC9D1455</vt:lpwstr>
  </property>
</Properties>
</file>